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ocjena ZALIHA - MID Ri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<sst xmlns="http://schemas.openxmlformats.org/spreadsheetml/2006/main" count="2599" uniqueCount="782">
  <si>
    <t xml:space="preserve">R.br.</t>
  </si>
  <si>
    <t xml:space="preserve">Inv.</t>
  </si>
  <si>
    <t xml:space="preserve">  NAZIV ROBE</t>
  </si>
  <si>
    <t xml:space="preserve">Jedinična</t>
  </si>
  <si>
    <t xml:space="preserve">Količina</t>
  </si>
  <si>
    <t xml:space="preserve">Procjena</t>
  </si>
  <si>
    <t xml:space="preserve">procj.</t>
  </si>
  <si>
    <t xml:space="preserve">MT</t>
  </si>
  <si>
    <t xml:space="preserve">broj</t>
  </si>
  <si>
    <t xml:space="preserve">NNV</t>
  </si>
  <si>
    <t xml:space="preserve">Dim.</t>
  </si>
  <si>
    <t xml:space="preserve">Ukupno</t>
  </si>
  <si>
    <t xml:space="preserve">KN. / J.M.</t>
  </si>
  <si>
    <t xml:space="preserve">J.M.</t>
  </si>
  <si>
    <t xml:space="preserve">KN.</t>
  </si>
  <si>
    <t xml:space="preserve">F00420R</t>
  </si>
  <si>
    <t xml:space="preserve">RUČNA LANČANA DIZALICA 1000kg -  - - / - / -</t>
  </si>
  <si>
    <t xml:space="preserve">kom.</t>
  </si>
  <si>
    <t xml:space="preserve">RUČNA LANČANA DIZALICA 800kg -  - - / - / -</t>
  </si>
  <si>
    <t xml:space="preserve">RUČNA LANČANA DIZALICA 250kg -  - - / - / -</t>
  </si>
  <si>
    <t xml:space="preserve">RUČNA LANČANA DIZALICA 1500kg -  - - / - / -</t>
  </si>
  <si>
    <t xml:space="preserve">F00VIS</t>
  </si>
  <si>
    <t xml:space="preserve">CIJEVNI ČEP - 129 M40 SW -  - - / POLYETHYLEN / -</t>
  </si>
  <si>
    <t xml:space="preserve">CIJEVNI ČEP - 129 M63 SW -  - - / - / -</t>
  </si>
  <si>
    <t xml:space="preserve">CIJEVNI ČEP - 129 M25 SW -  - - / POLYETHYLEN / -</t>
  </si>
  <si>
    <t xml:space="preserve">VIJAK M8 X 16 - M8 X 16 - EN ISO 4762 / A4-70 /-</t>
  </si>
  <si>
    <t xml:space="preserve">VIJAK M8 X 30 - M  8 X  30 - HRN M.B1.171/ A4 / DIN603</t>
  </si>
  <si>
    <t xml:space="preserve">PODLOŠKA 8,4 - 8,4 - DIN 7349 / A4 /</t>
  </si>
  <si>
    <t xml:space="preserve">VIJAK M6 X 80 - M  6 X 80 - ISO 4014 / A4-70 /</t>
  </si>
  <si>
    <t xml:space="preserve">MATICA M8 - M8 - DIN934 / A4</t>
  </si>
  <si>
    <t xml:space="preserve">VIJAK M6 X 65 - M  6 X 65 - DIN 931 / A4-70 /</t>
  </si>
  <si>
    <t xml:space="preserve">MATICA M10 - M 10 - DIN 985 / A4-70 / -</t>
  </si>
  <si>
    <t xml:space="preserve">VIJAK M10 X 35 - M10X  35 - ISO 4017 DIN 933 / A4-70 / -</t>
  </si>
  <si>
    <t xml:space="preserve">VIJAK M10 X 30 - M10X  30 - ISO 4017 DIN 933 / A4-70 / -</t>
  </si>
  <si>
    <t xml:space="preserve">MATICA M6 - M  6 - DIN 985 / A4 /</t>
  </si>
  <si>
    <t xml:space="preserve">VIJAK M8 X 30 - M 8 X 30 - ISO 4017 DIN 933 / A4-70 / -</t>
  </si>
  <si>
    <t xml:space="preserve">VIJAK M6 X 25 - M 6 X  25 - ISO 4017  DIN 933 / A4 / -</t>
  </si>
  <si>
    <t xml:space="preserve">PODLOŠKA  10,5 - 10,5 - ISO7089 / DIN125 / A4</t>
  </si>
  <si>
    <t xml:space="preserve">MATICA M8 - M  8 - DIN 985 / A4 /</t>
  </si>
  <si>
    <t xml:space="preserve">PODLOŠKA M6 - M6 - DIN 125A / A4 / -</t>
  </si>
  <si>
    <t xml:space="preserve">PODLOŠKA   8 - 8,4 - EN ISO 7089 / A4 / A4</t>
  </si>
  <si>
    <t xml:space="preserve">NELSON VIJAK M8 X 20 - M8 X 20 - NELSON / 1.4301 / -</t>
  </si>
  <si>
    <t xml:space="preserve">OBUJMICA S NI M8 33-40 1" -  - - / AISI 316 / -</t>
  </si>
  <si>
    <t xml:space="preserve">SPOJNICA ZA CIJEV 42,4 -  - - / - / -</t>
  </si>
  <si>
    <t xml:space="preserve">SPOJNICA ZA CIJEV 26,9 -  - - / - / -</t>
  </si>
  <si>
    <t xml:space="preserve">GORNJI LIM - SRS DP 5  V4 - DIN 3015-1  / 1.4571 / -</t>
  </si>
  <si>
    <t xml:space="preserve">GORNJI LIM - SRS DP 4  V4 - DIN 3015-1  / 1.4571 / -</t>
  </si>
  <si>
    <t xml:space="preserve">OBUJMICA LAGANA 5  FI 42 - SRS 0542 PP - DIN 3015  /POLYPROPILEN / -</t>
  </si>
  <si>
    <t xml:space="preserve">OBUJMICA - SRS 04026,9 PP - DIN 3015-1  / POLIPROPILEN / -</t>
  </si>
  <si>
    <t xml:space="preserve">LOCTITE 480 - 20 ML - </t>
  </si>
  <si>
    <t xml:space="preserve">MOLYKOTE 1000 -  - </t>
  </si>
  <si>
    <t xml:space="preserve">kg</t>
  </si>
  <si>
    <t xml:space="preserve">LOCTITE 243 - (50 ML) - </t>
  </si>
  <si>
    <t xml:space="preserve">WF8050R</t>
  </si>
  <si>
    <t xml:space="preserve">MATICA M20 - M 20 - ISO 4032 DIN934 / 10 HDG / -</t>
  </si>
  <si>
    <t xml:space="preserve">VIJAK M24 X 180 - M24 X 180 - ISO 4014  DIN 931 / 10.9 HDG</t>
  </si>
  <si>
    <t xml:space="preserve">PODLOŠKA 21 - 21 - DIN7349 / - HDG /</t>
  </si>
  <si>
    <t xml:space="preserve">VIJAK M20 X 100 - M 20 X 100 - ISO 4017 / 10.9 HDG / -</t>
  </si>
  <si>
    <t xml:space="preserve">VIJAK M20 X 50 - M20 X 50 - ISO 4017 DIN 933 / 10.9 HDG</t>
  </si>
  <si>
    <t xml:space="preserve">VIJAK M24 X 80 - M 24 X  80 - ISO4762 / 10.9 BRUN. / -</t>
  </si>
  <si>
    <t xml:space="preserve">MATICA M24 - M 24 - DIN EN ISO 4032/10 HDG./-</t>
  </si>
  <si>
    <t xml:space="preserve">VIJAK M24 X 90 - M 24 X  90 - ISO4762 / 10.9 BRUN. / -</t>
  </si>
  <si>
    <t xml:space="preserve">VIJAK M30 X 150 - M 30 X 150 - M.B1.120 / 10.9 BRUN. /</t>
  </si>
  <si>
    <t xml:space="preserve">F86051R</t>
  </si>
  <si>
    <t xml:space="preserve">UGLOVNICA,RAZNOKR. - 100X  50X  6X  LP - EN 10025-2 / S355J2 /</t>
  </si>
  <si>
    <t xml:space="preserve">m</t>
  </si>
  <si>
    <t xml:space="preserve">F71061</t>
  </si>
  <si>
    <t xml:space="preserve">UGLOVNICA, ISTOKR. - 40 X 40 X 4 X  LP - ISO657-1 / S355J2+AR / -</t>
  </si>
  <si>
    <t xml:space="preserve">F71060R</t>
  </si>
  <si>
    <t xml:space="preserve">ŠINA ZA DIZALICE - A 100 - DIN 536 / STEEL/ -</t>
  </si>
  <si>
    <t xml:space="preserve">F70581</t>
  </si>
  <si>
    <t xml:space="preserve">LIM  45 - 45 X LP - EN 10025-2 / S355J2+N / -</t>
  </si>
  <si>
    <r>
      <rPr>
        <sz val="8"/>
        <color rgb="FF000000"/>
        <rFont val="Arial"/>
        <family val="2"/>
        <charset val="238"/>
      </rPr>
      <t xml:space="preserve">m</t>
    </r>
    <r>
      <rPr>
        <sz val="10"/>
        <color rgb="FF000000"/>
        <rFont val="Calibri"/>
        <family val="2"/>
        <charset val="238"/>
      </rPr>
      <t xml:space="preserve">²</t>
    </r>
  </si>
  <si>
    <t xml:space="preserve">F70543</t>
  </si>
  <si>
    <t xml:space="preserve">LIM  120 - 120 X LP - EN 10025 / S355K2+N / -</t>
  </si>
  <si>
    <t xml:space="preserve">LIM  20 - 20 X LP - EN 10025-2 / S355J0 / -</t>
  </si>
  <si>
    <t xml:space="preserve">LIM  25 - 25 X LP - EN 10025-2 / S355J0 / -</t>
  </si>
  <si>
    <t xml:space="preserve">F10171R</t>
  </si>
  <si>
    <t xml:space="preserve">LIM  80 - 80 X LP - EN 10025-2 / S235JR / -</t>
  </si>
  <si>
    <t xml:space="preserve">F10169R</t>
  </si>
  <si>
    <t xml:space="preserve">LIM   4 - 4 X LP - EN 10025-2 / S235JRG2 / -</t>
  </si>
  <si>
    <t xml:space="preserve">F10168R</t>
  </si>
  <si>
    <t xml:space="preserve">LIM  10 - 10 X LP - EN 10025-2 / S235JR / -</t>
  </si>
  <si>
    <t xml:space="preserve">LIM  12 - 12 X LP - EN 10025-2 / S235JRG2 / -</t>
  </si>
  <si>
    <t xml:space="preserve">F10016R</t>
  </si>
  <si>
    <t xml:space="preserve">LIM  80 - 80 X LP - EN 10025-2 / S355J2+N / -</t>
  </si>
  <si>
    <t xml:space="preserve">F08055R</t>
  </si>
  <si>
    <t xml:space="preserve">ŠIPKA PLOSNATA   50 X  5 - 50X  5X  LP - EN 10025-2 / S235JR+AR / S05R</t>
  </si>
  <si>
    <t xml:space="preserve">F08054R</t>
  </si>
  <si>
    <t xml:space="preserve">CIJEV, BEZ ŠAVA - 146,0 X  8 - EN10210-2 / S355J2H</t>
  </si>
  <si>
    <t xml:space="preserve">CIJEV, BEZ ŠAVA  60,3 X 2,3 - 60,3 X 2,3 - EN 10212-2 / P235TR1 /</t>
  </si>
  <si>
    <t xml:space="preserve">CIJEV, KVADRATNA - 50X 50X 5 - DIN2395 / E235 / -</t>
  </si>
  <si>
    <t xml:space="preserve">UGLOVNICA, RAZNOKR. - 100X  50X  6X  LP - EN 10025-2 / S355J2 /</t>
  </si>
  <si>
    <t xml:space="preserve">ŠIPKA PLOSNATA 100 X 10 - 100X  10X  LP - EN 10025-2 / S355J2+N / -</t>
  </si>
  <si>
    <t xml:space="preserve">GFK CIJEV 60X5 -  - - / GFK / -</t>
  </si>
  <si>
    <t xml:space="preserve">EL.INSTAL. CIJEV - SALR 40 -  - - / AL MG SI 0,5-F22 / -</t>
  </si>
  <si>
    <t xml:space="preserve">EL.INSTAL. CIJEV - SALR 63 -  - - / AL MG SI 0,5-F22 / -</t>
  </si>
  <si>
    <t xml:space="preserve">EL. INSTAL. CIJEV - SALR 25 -  - - / ALMGSI0,5 / -</t>
  </si>
  <si>
    <t xml:space="preserve">OBUJMICA NIRO RS1. 40 / 20 W5 -  - - / STAINLESS STEEL / -</t>
  </si>
  <si>
    <t xml:space="preserve">DRŽAČ -  - - / S355J2+N / -</t>
  </si>
  <si>
    <t xml:space="preserve">PODLOŠKA -  - - / AISI316 / -</t>
  </si>
  <si>
    <t xml:space="preserve">LIM L6/60/60/289 -  - - / S235JR / -</t>
  </si>
  <si>
    <t xml:space="preserve">PODLOŠKA - NL20   DP - EN64AA</t>
  </si>
  <si>
    <t xml:space="preserve">VIJAK M20 X 50 - M20 X 50 - EN ISO 10642 / A4-70 /-</t>
  </si>
  <si>
    <t xml:space="preserve">VIJAK M24 X 90 - M 24 X 90 - M.B1.120 / 8.8 POC. / -</t>
  </si>
  <si>
    <t xml:space="preserve">VIJAK M24 X 180 - M 24 X 180 - M.B1.051 / 8.8 HDG / -</t>
  </si>
  <si>
    <t xml:space="preserve">MATICA M12 - M12 - DIN985 / A4</t>
  </si>
  <si>
    <t xml:space="preserve">VIJAK M12 X 40 - M 12 X 40 - ISO 4017 DIN 933 / A4-70 / -</t>
  </si>
  <si>
    <t xml:space="preserve">PODLOŠKA 13 - 13 - DIN 7349 / A4 /</t>
  </si>
  <si>
    <t xml:space="preserve">MATICA M24 - M24 - ISO 4032  DIN 934 / 8 HDG / -</t>
  </si>
  <si>
    <t xml:space="preserve">VIJAK M10 X 45 - M 10 X 45 - ISO 4017 DIN 933 / A4-80 / -</t>
  </si>
  <si>
    <t xml:space="preserve">PODLOŠKA 13 - 13 - ISO7089 / DIN125 / A4</t>
  </si>
  <si>
    <t xml:space="preserve">PODLOŠKA - NL12   DP - EN64AA</t>
  </si>
  <si>
    <t xml:space="preserve">VIJAK M24 X 110 - M 24 X 110 - EN 14399 / 10.9 ZN / -</t>
  </si>
  <si>
    <t xml:space="preserve">VIJAK M12 X 40 - M12 X   40 - ISO 4017 DIN 933 / A4-70 / -</t>
  </si>
  <si>
    <t xml:space="preserve">PODLOŠKA SCHNORR S12 - S 12 - SCHNORR / A2 / -</t>
  </si>
  <si>
    <t xml:space="preserve">VIJAK M12 X 40 - M12 X   40 - ISO 4017 DIN 933 / 8.8 POC / -</t>
  </si>
  <si>
    <t xml:space="preserve">VIJAK M8 X 30 - M8 X   30 - ISO 4017 DIN 933 / A4-70 / -</t>
  </si>
  <si>
    <t xml:space="preserve">VIJAK M12 X 35 - M12 X 35 - ISO 4017 / DIN933 / 8.8 HDG</t>
  </si>
  <si>
    <t xml:space="preserve">VIJAK M12 X 50 - M12 X   50 - ISO 4017 DIN 933 / A4-70 / -</t>
  </si>
  <si>
    <t xml:space="preserve">VIJAK M8 X 25 - M8 X   25 - ISO 4017 DIN 933 / A4-70 / -</t>
  </si>
  <si>
    <t xml:space="preserve">PODLOŠKA, ELASTIČNA  12 - 12 - DIN 6796 / A2-70 /</t>
  </si>
  <si>
    <t xml:space="preserve">PODLOŠKA  8,4 - 8,4 - ISO7089 / DIN125 / A4</t>
  </si>
  <si>
    <t xml:space="preserve">MATICA M12 - M12 - DIN934 / 8 HDG</t>
  </si>
  <si>
    <t xml:space="preserve">PODLOŠKA 10 - 10,5 - EN ISO 7089 / A4 / A4</t>
  </si>
  <si>
    <t xml:space="preserve">PODLOŠKA 24 - 24 - ISO7089 / 300HV HDG / DIN 125</t>
  </si>
  <si>
    <t xml:space="preserve">PODLOŠKA A12 - A 12 - M.B2.011/ Č.0000 POC / S05R</t>
  </si>
  <si>
    <t xml:space="preserve">PODLOŠKA 13 - 13 - ISO7089 / DIN125 / HDG</t>
  </si>
  <si>
    <t xml:space="preserve">MATICA M8 - M8 - DIN985 / A4</t>
  </si>
  <si>
    <t xml:space="preserve">CIJEV, KVADRATNA - 120X120X 8,0 - DIN59410 / S355J2H / -</t>
  </si>
  <si>
    <t xml:space="preserve">CIJEV, PRAVOKUTNA - 250X150X8 - EN 10210-1 / S355J2H / -</t>
  </si>
  <si>
    <t xml:space="preserve">CIJEV, PRAVOKUTNA - 200 X 120 X 6 - EN 10210-1 / S355J2H / -</t>
  </si>
  <si>
    <t xml:space="preserve">CIJEV, PRAVOKUTNA - 300 X 200 X 6 - EN 10210-1 / S355J2H / -</t>
  </si>
  <si>
    <t xml:space="preserve">CIJEV, BEZ ŠAVA - 177,8X  8 - EN10210-2 / S355J2H / -</t>
  </si>
  <si>
    <t xml:space="preserve">CIJEV, PRAVOKUTNA - 100 X 50 X 5 - EN 10210 / S355J2H / -</t>
  </si>
  <si>
    <t xml:space="preserve">CIJEV, KVADRATNA - 120X120X 6,0 - - / S355J2H / -</t>
  </si>
  <si>
    <t xml:space="preserve">CIJEV, BEZ ŠAVA - 159,0 X 8 - EN 10210-2 / S355J2H / -</t>
  </si>
  <si>
    <t xml:space="preserve">NOSAC ZA RESETKU KANALA B2 -  - - / - / -</t>
  </si>
  <si>
    <t xml:space="preserve">SPOJNICA ZA KAB. STAZU -  - - / - / -</t>
  </si>
  <si>
    <t xml:space="preserve">HEMPATHANE HS 55610 / 25940 YELLOW -  - </t>
  </si>
  <si>
    <t xml:space="preserve">L</t>
  </si>
  <si>
    <t xml:space="preserve">LZ-09 -  - </t>
  </si>
  <si>
    <t xml:space="preserve">SIKAFLEX 291 - 300 ML - - / SIKAFLEX / -</t>
  </si>
  <si>
    <t xml:space="preserve">PROFIL I  HEB - 450 X 300 X 14 - EN 10034 / S355J2 / -</t>
  </si>
  <si>
    <t xml:space="preserve">ŠIPKA OKRUGLA 230 - 230 X  LP - - / S165M / -</t>
  </si>
  <si>
    <t xml:space="preserve">ŠIPKA OKRUGLA 40 - 40 X  LP - - / S165M / -</t>
  </si>
  <si>
    <t xml:space="preserve">ŠIPKA OKRUGLA 270 - 270 X  LP - - / S165M / -</t>
  </si>
  <si>
    <t xml:space="preserve">ŠIPKA OKRUGLA 190 - 190 X LP - EN 10088-3 / X20CR13 + QT /</t>
  </si>
  <si>
    <t xml:space="preserve">KABELSKA STAZA SPBE RF- 20-50 X L -  - - / STAINLESS STEEL / -</t>
  </si>
  <si>
    <t xml:space="preserve">UGLOVNICA,ISTOKR. - 50 X 50 X 5 X  LP - ISO657-1 / S355J2+AR / -</t>
  </si>
  <si>
    <t xml:space="preserve">KUTNI PROFIL PERFORIRANI -  - - / STAINLESS STEEL / -</t>
  </si>
  <si>
    <t xml:space="preserve">UGLOVNICA,ISTOKR. - 50 X 50 X 5 X  LP - -/ AISI316 / -</t>
  </si>
  <si>
    <t xml:space="preserve">KABELSKA STAZA 500 -  - - / STEEL / -</t>
  </si>
  <si>
    <t xml:space="preserve">ŠIPKA OKRUGLA 120 - 120 X LP - - /EN 1.4462 / -</t>
  </si>
  <si>
    <t xml:space="preserve">KABELSKA STAZA 100 -  - - / STEEL / -</t>
  </si>
  <si>
    <t xml:space="preserve">ŠIPKA OKRUGLA 60 - 60 X  LP - EN 10083-3/42CRMO4+QT/S42CR1</t>
  </si>
  <si>
    <t xml:space="preserve">KABEL. STAZA SPBE RF-40-100 X 650 -  - - / STAINLESS STEEL / -</t>
  </si>
  <si>
    <t xml:space="preserve">KABELSKA STAZA 200 -  - - / STEEL / -</t>
  </si>
  <si>
    <t xml:space="preserve">KABELSKA STAZA B400 RL60.400 F -  - - / - / -</t>
  </si>
  <si>
    <t xml:space="preserve">KABELSKA STAZA SPBE 20-150 X 3000 -  - - / STAINLESS STEEL / -</t>
  </si>
  <si>
    <t xml:space="preserve">PROFIL I  IPE - 180 X 91 - EN 10025-2 / S235JR+AR / S05R</t>
  </si>
  <si>
    <t xml:space="preserve">POK. ZA KAB. STAZU B400  RD400F -  - - / - / -</t>
  </si>
  <si>
    <t xml:space="preserve">KABELSKA STAZA 300 RL60.300 F -  - - / - / -</t>
  </si>
  <si>
    <t xml:space="preserve">POK. ZA KAB. STAZU B300  RD300F -  - - / - / -</t>
  </si>
  <si>
    <t xml:space="preserve">KABELSKI KANAL B200 RL60.200F -  - - / - / -</t>
  </si>
  <si>
    <t xml:space="preserve">RESETKASTI KANAL 320 X 60 -  - - / - / -</t>
  </si>
  <si>
    <t xml:space="preserve">KABELSKI KANAL RL60.100F -  - - / - / -</t>
  </si>
  <si>
    <t xml:space="preserve">KABEL. STAZA SPBE RF-40-100 X L -  - - / STAINLESS STEEL / -</t>
  </si>
  <si>
    <t xml:space="preserve">POKLOPAC KAB. KANALA B200 RD200F -  - - / - / -</t>
  </si>
  <si>
    <t xml:space="preserve">PROFIL I  IPE - 160 X 82 - EN 10025-2 / S355JR2/</t>
  </si>
  <si>
    <t xml:space="preserve">KABELSKA STAZA B400 TFV -  - - / X / -</t>
  </si>
  <si>
    <t xml:space="preserve">POKLOPAC KAB. KANALA RD100F -  - - / - / -</t>
  </si>
  <si>
    <t xml:space="preserve">UGLOVNICA,ISTOKR. -  60 X 60 X 6 X  LP -  - / S355J2G3 / -</t>
  </si>
  <si>
    <t xml:space="preserve">ŠIPKA PLOSNATA   50 X 20 - 50X  20X  LP - EN 10025-2 / S355J2+N / -</t>
  </si>
  <si>
    <t xml:space="preserve">KABELSKA STAZA 300 -  - - / - / -</t>
  </si>
  <si>
    <t xml:space="preserve">ŠIPKA OKRUGLA 25 - 25 X  LP - X2CRNIMO17-12-2 / SCR18N8</t>
  </si>
  <si>
    <t xml:space="preserve">ŠIPKA OKRUGLA 240 - 240 X LP - EN 10025-2 / S355J2+N / -</t>
  </si>
  <si>
    <t xml:space="preserve">ŠIPKA PLOSNATA   30 X  6 - 30X  6X  LP - EN 10025-2 / S355J2+N / -</t>
  </si>
  <si>
    <t xml:space="preserve">ŠIPKA PLOSNATA   60 X  6 - 60X  6X  LP - EN 10025-2 / S355J2+N / -</t>
  </si>
  <si>
    <r>
      <rPr>
        <sz val="9"/>
        <color rgb="FF000000"/>
        <rFont val="Arial"/>
        <family val="2"/>
        <charset val="238"/>
      </rPr>
      <t xml:space="preserve">ŠIPKA PLOSNATA 50X5 - 50 X 5 X LP - DIN 1017 / AISI 316L / -   </t>
    </r>
    <r>
      <rPr>
        <sz val="8"/>
        <rFont val="Arial"/>
        <family val="2"/>
        <charset val="238"/>
      </rPr>
      <t xml:space="preserve">(ima 50x8 ukupno 5 m)</t>
    </r>
  </si>
  <si>
    <t xml:space="preserve">ŠIPKA OKRUGLA 40 -   40 X  LP - - / S235JR / -</t>
  </si>
  <si>
    <t xml:space="preserve">ŠIPKA PLOSNATA   50 X 25 - 50X  25X  LP - EN 10025-2 / S355J2+N / -</t>
  </si>
  <si>
    <t xml:space="preserve">ŠIPKA PLOSNATA   40 X 20 - 40X 20X  LP - EN 10025-2 / S235JR+AR / S05R</t>
  </si>
  <si>
    <r>
      <rPr>
        <sz val="9"/>
        <color rgb="FF000000"/>
        <rFont val="Arial"/>
        <family val="2"/>
        <charset val="238"/>
      </rPr>
      <t xml:space="preserve">ŠIPKA OKRUGLA 20 - 20 X  LP - EN 10088-3 / 1.4571+C/   </t>
    </r>
    <r>
      <rPr>
        <sz val="8"/>
        <rFont val="Arial"/>
        <family val="2"/>
        <charset val="238"/>
      </rPr>
      <t xml:space="preserve">      (ima veća količina)</t>
    </r>
  </si>
  <si>
    <t xml:space="preserve">UGLOVNICA,ISTOKR. - 40 X 40 X 4 X  LP - ISO657-1 / S355J2+AR / -</t>
  </si>
  <si>
    <t xml:space="preserve">ŠIPKA OKRUGLA  30 - 30 X LP - EN 10025-2 / S355J2+N / -</t>
  </si>
  <si>
    <t xml:space="preserve">ŠIPKA PLOSNATA   40 X 10 - 40X  10X  LP - EN 10025-2 / S355J2+N / -</t>
  </si>
  <si>
    <r>
      <rPr>
        <sz val="9"/>
        <color rgb="FF000000"/>
        <rFont val="Arial"/>
        <family val="2"/>
        <charset val="238"/>
      </rPr>
      <t xml:space="preserve">LIM   8 - 8 X LP - EN 10025-2 / S355J2+N / -         </t>
    </r>
    <r>
      <rPr>
        <sz val="9"/>
        <color rgb="FFFF0000"/>
        <rFont val="Arial"/>
        <family val="2"/>
        <charset val="238"/>
      </rPr>
      <t xml:space="preserve">limovi u komadima</t>
    </r>
  </si>
  <si>
    <t xml:space="preserve">LIM  10 - 10 X LP - EN 10025-2 / S355J2+N / -</t>
  </si>
  <si>
    <t xml:space="preserve">LIM 35-Z25 - 35 X LP - DNV GL / VL E36-Z25</t>
  </si>
  <si>
    <t xml:space="preserve">LIM  50 - 50 X LP - DNV GL / VL E36</t>
  </si>
  <si>
    <t xml:space="preserve">LIM 6 - 6 X LP - DNV GL / VL D36</t>
  </si>
  <si>
    <t xml:space="preserve">LIM 90 - 90 X LP - DNV GL / VL E36</t>
  </si>
  <si>
    <t xml:space="preserve">LIM 60 - 60 X LP - DNV GL / VL E36</t>
  </si>
  <si>
    <t xml:space="preserve">LIM 25 - 25 X LP - DNV GL / VL D690</t>
  </si>
  <si>
    <t xml:space="preserve">LIM 150 - 150 X LP - DNV GL / VL E36</t>
  </si>
  <si>
    <t xml:space="preserve">LIM 200 - 200 X LP - DNV GL / VL E36</t>
  </si>
  <si>
    <t xml:space="preserve">LIM  40 - 40 X LP - EN 10025 / S355J2+N / -</t>
  </si>
  <si>
    <t xml:space="preserve">F00423</t>
  </si>
  <si>
    <t xml:space="preserve">LIM, SUZASTI  5 - B  5,0/1,0 1500 X 6000 - EN 10025-2 / S235JR+AR / S05R</t>
  </si>
  <si>
    <t xml:space="preserve">LIM, SUZASTI  8 - B  8,0/2,0 1500 X 3000 - EN 10025-2 / S235JR+AR / S05R</t>
  </si>
  <si>
    <t xml:space="preserve">F00421R</t>
  </si>
  <si>
    <t xml:space="preserve">STEZNI KOMAD -  - - / C60E+QT / -</t>
  </si>
  <si>
    <t xml:space="preserve">ALAT ZA BRUŠENJE -  - - / C45E+N / -</t>
  </si>
  <si>
    <t xml:space="preserve">GRANIČNIK -  - - / S235JRG2 / -</t>
  </si>
  <si>
    <t xml:space="preserve">KABEL SA KONEKTOROM 4M -  - - / - / -</t>
  </si>
  <si>
    <t xml:space="preserve">KABEL SA KONEKTOROM 6,5M -  - - / - / -</t>
  </si>
  <si>
    <t xml:space="preserve">KABEL -  - - / - / -</t>
  </si>
  <si>
    <t xml:space="preserve">KABEL 1X2X0.5+S DATA BUS SSI/CAN -  - - / - / -</t>
  </si>
  <si>
    <t xml:space="preserve">MAGNETNI PREKIDAČ -  - - / - / -</t>
  </si>
  <si>
    <t xml:space="preserve">KANAL ZA KABEL 150X20X3.2 -  - - / S235JR / W-FU-235-JR</t>
  </si>
  <si>
    <t xml:space="preserve">KANAL ZA KABEL 65X20X3.2 -  - - / S235JR / W-FU-235-JR</t>
  </si>
  <si>
    <t xml:space="preserve">KANAL ZA KABEL 75X20X3.2 -  - - / S235JR / W-FU-235-JR</t>
  </si>
  <si>
    <t xml:space="preserve">KANAL ZA KABEL 100X20X3.2 -  - - / S235JR / W-FU-235-JR</t>
  </si>
  <si>
    <t xml:space="preserve">KANAL ZA KABEL 50X20X3.2 -  - - / S235JR / W-FU-235-JR</t>
  </si>
  <si>
    <t xml:space="preserve">INDUKTIVNI PREKIDAČ -  - - / - / -</t>
  </si>
  <si>
    <t xml:space="preserve">KRAJNJI PREKIDAČ -  - - / - / -</t>
  </si>
  <si>
    <t xml:space="preserve">KONEKTOR SA KABELOM -  - - / - / -</t>
  </si>
  <si>
    <t xml:space="preserve">UTIKAČ SA KABELOM -  - - / - / -</t>
  </si>
  <si>
    <t xml:space="preserve">UTIKAČ S KABELOM DOL-1204-GO2MC/2M -  - - / - / -</t>
  </si>
  <si>
    <t xml:space="preserve">PRIKLJUČNI KOMAD -  - - / S235JRG2 / W-FU-235-J0</t>
  </si>
  <si>
    <t xml:space="preserve">PRIKLJUČAK -  - - / S235JRG2 / -</t>
  </si>
  <si>
    <t xml:space="preserve">PRIGUŠNICA -  - - / X2CRNIMO18-14-3 / -</t>
  </si>
  <si>
    <t xml:space="preserve">ČEP - M33X2 - DIN 2353 / Č.0461 / S20R</t>
  </si>
  <si>
    <t xml:space="preserve">PRIKLJUČAK  G3/4  12HMK4SS - 12 HMK4 SS - EN 10088 / 1.4571 /</t>
  </si>
  <si>
    <t xml:space="preserve">DVOSTRANI PRIKLJUČAK 1" - 16HMK4S - ERMETO / STEEL /</t>
  </si>
  <si>
    <t xml:space="preserve">ČEP  M27 X 2 - VSTI27X2EDA3C - ERMETO / STEEL /</t>
  </si>
  <si>
    <t xml:space="preserve">ČEP    1/2 - G  1/2"A  (NBR) - ERMETO / STELL / CARBON STELL</t>
  </si>
  <si>
    <t xml:space="preserve">ČEP  3/8 - VSTI3/8EDA3C - ERMETO / STEEL /</t>
  </si>
  <si>
    <t xml:space="preserve">ČEP  M10 X 1 - VSTI10X1EDA3C - ERMETO / STEEL /</t>
  </si>
  <si>
    <t xml:space="preserve">BOCA ZRAKA -  - - / X6CRNIMOTI 17 12 2 / -</t>
  </si>
  <si>
    <t xml:space="preserve">IZDANAK ZA PODMAZIVANJE - PULSE -  - - / - / -</t>
  </si>
  <si>
    <t xml:space="preserve">BOCA ZRAKA -  - - / - / -</t>
  </si>
  <si>
    <t xml:space="preserve">BRTVA -  - - / DC04 / -</t>
  </si>
  <si>
    <t xml:space="preserve">BRTVENI PRSTEN -  - - / DC04 / -</t>
  </si>
  <si>
    <t xml:space="preserve">PRIGUŠNICA -  - - / - / -</t>
  </si>
  <si>
    <t xml:space="preserve">STEZNI PRSTEN 2-DIJELNI -  - - / - / -</t>
  </si>
  <si>
    <t xml:space="preserve">ODSTOJNA ČAHURA -  - 42CRMO4+QT / W-FA-42CRMO-QT</t>
  </si>
  <si>
    <t xml:space="preserve">FILTER -  - - / - / -</t>
  </si>
  <si>
    <t xml:space="preserve">SPOJNI RUKAVAC -  - - / P355T1 / -</t>
  </si>
  <si>
    <t xml:space="preserve">ZAŠTITA -  - - / - / -</t>
  </si>
  <si>
    <t xml:space="preserve">ZATIK, CILINDRIČNI -  - - / C45E+N / -</t>
  </si>
  <si>
    <t xml:space="preserve">DRŽAČ -  - - / S235JR / -</t>
  </si>
  <si>
    <t xml:space="preserve">PODNICA -  - - / S235JRG2 / -</t>
  </si>
  <si>
    <t xml:space="preserve">LIM -  - - / S235JRG2 / W-FU-235-JR</t>
  </si>
  <si>
    <t xml:space="preserve">PRIGUŠNICA -  - - / CUZN58PB3 / W-NF-CU58ZN39P</t>
  </si>
  <si>
    <t xml:space="preserve">ODSTOJNI KOMAD -  - - / C45 / -</t>
  </si>
  <si>
    <t xml:space="preserve">ODSTOJNI KOMAD -  - - / S235JR / -</t>
  </si>
  <si>
    <t xml:space="preserve">KONIČNA REDUKCIJA  DN350x300 -  - - / P235T1 / -</t>
  </si>
  <si>
    <t xml:space="preserve">LIM -  - - / ALMG3.24 / -</t>
  </si>
  <si>
    <t xml:space="preserve">ODSTOJNA ČAHURA -  - - / S235JR / -</t>
  </si>
  <si>
    <t xml:space="preserve">LIM -  - - / S235JRG2 / -</t>
  </si>
  <si>
    <t xml:space="preserve">ALAT ZA PUN. AKUMUL.PULSE PODMAZIVANJE -  - - / - / -</t>
  </si>
  <si>
    <t xml:space="preserve">ČELJUST -  - - / - / -</t>
  </si>
  <si>
    <t xml:space="preserve">NAPRAVA ZA CENTRIRANJE -  - - / - / -</t>
  </si>
  <si>
    <t xml:space="preserve">VIJAK - VODILICA -  - - / C45E / -</t>
  </si>
  <si>
    <t xml:space="preserve">KLJUČ -  - - / ČELIK / -</t>
  </si>
  <si>
    <t xml:space="preserve">NAPRAVA ZA MONTAŽU -  - - / - / -</t>
  </si>
  <si>
    <t xml:space="preserve">ČEP - M33X2,0 - M.B1.320 / 5.8 POC. / -</t>
  </si>
  <si>
    <t xml:space="preserve">ČEP - M30X2,0   Č.5.8 POC (= - HRN M.B1.320</t>
  </si>
  <si>
    <t xml:space="preserve">ČEP - M22X1,5 - M.B1.324 / CUZN39PB2 / -</t>
  </si>
  <si>
    <t xml:space="preserve">ČEP  G 1/2 - G 1/2'' - M.B1.325 / 5.8 POC. / -</t>
  </si>
  <si>
    <t xml:space="preserve">ČEP  G 3/4 - G   3/4'' - M.B1.325 / 5.8 POC /</t>
  </si>
  <si>
    <t xml:space="preserve">ČEP M24X1,5 - M24X1,5 - DIN 908 / 5.8 POC. / -</t>
  </si>
  <si>
    <t xml:space="preserve">ČEP G 3/8 - G 3/8'' - M.B1.325 / 5.8 POC. / -</t>
  </si>
  <si>
    <t xml:space="preserve">VIJAK M6 -  -  M.B1.103 / 5.6 POC / -</t>
  </si>
  <si>
    <t xml:space="preserve">VIJAK M16 X 40 - M 16 X 40 - M.B1.120 / 8.8 POC. / -</t>
  </si>
  <si>
    <t xml:space="preserve">VIJAK M12 X40 - M 12 X  40 - DIN EN 24017 / 8.8 POC. / -</t>
  </si>
  <si>
    <t xml:space="preserve">MATICA SAMOOSIGURAVAJUĆA M12 - M 12 - DIN EN ISO 7040 / 8 POC. / -</t>
  </si>
  <si>
    <t xml:space="preserve">VIJAK M12 X 140 - M 12 X 140 - M.B1.051 / 8.8 POC. /ISO 4014</t>
  </si>
  <si>
    <t xml:space="preserve">VIJAK IMBUS M16 X 45 - M16 X 45 - EN ISO 4762 / 8.8 POC./ -</t>
  </si>
  <si>
    <t xml:space="preserve">VIJAK IMBUS M12 X 35 - M12 X 35 - M.B1.120/ 8.8 POC/ ISO 4762</t>
  </si>
  <si>
    <t xml:space="preserve">MATICA M16 - M 16 - M.B1.601 / 8 POC. / -</t>
  </si>
  <si>
    <t xml:space="preserve">VIJAK M12 X 30 - M 12 X  30 - M.B1.053 / 8.8 POC. / -</t>
  </si>
  <si>
    <t xml:space="preserve">ZATIK, ELASTIČNI 10,0 X 32 - 10,0X 32 - M.C2.230 / Č.2133 / SFJR</t>
  </si>
  <si>
    <t xml:space="preserve">VIJAK M4 X 8 - M4 X 8 - ISO 1580 / A4-70 / -</t>
  </si>
  <si>
    <t xml:space="preserve">SLIJEPA PRIRUBNICA DM80X45 -  - - / C45E+QT / W-FU-490-QT</t>
  </si>
  <si>
    <t xml:space="preserve">CIJEV, BEZ ŠAVA - 355,6 X 8 - EN 10216-1/ P235TR1 / -</t>
  </si>
  <si>
    <t xml:space="preserve">CIJEV, BEZ ŠAVA - 139,7 X 4,0 - EN 10216-2 / P235GH+N / S13R</t>
  </si>
  <si>
    <t xml:space="preserve">T-KOMAD  RED. 139,7X4 - 88,9X3,2 - 139,7X4 - 88,9X3,2 - EN 10253-1 / S235 /</t>
  </si>
  <si>
    <t xml:space="preserve">CIJEV, BEZ ŠAVA - 60,3 X 2,9 - EN 10216-2 / P235GH+N / S13R</t>
  </si>
  <si>
    <t xml:space="preserve">CIJEV, BEZ ŠAVA - 48,3 X 2,6 - EN 10216-2 / P235GH+N / S13R</t>
  </si>
  <si>
    <t xml:space="preserve">CIJEV, BEZ ŠAVA  26,9 X 2,3 - 26,9 X 2,3 - EN 10216-2 / P235GH+N /</t>
  </si>
  <si>
    <t xml:space="preserve">T-KOMAD RED.    60,3X2,9-42,4X2,6 - 60,3X2,9 - 42,4X2,6 - EN 10253-1 / S235 /</t>
  </si>
  <si>
    <t xml:space="preserve">CIJEV, BEZ ŠAVA 114,3 X 3,6 - 114,3 X 3,6 - EN 10216-2 / P235GH+N / S13R</t>
  </si>
  <si>
    <t xml:space="preserve">CIJEV, BEZ ŠAVA - 76,1 X 2,9 - EN 10216-2 / P235GH+N / S13R</t>
  </si>
  <si>
    <t xml:space="preserve">PRAVOKUTNA CIJEV 50X30X3,2 - 50X30X3,2 X LP - - / S235JRH / -</t>
  </si>
  <si>
    <t xml:space="preserve">CIJEV, BEZ ŠAVA - 168,3 X 4,5 - EN 10216-2 / P235GH+N / S13R</t>
  </si>
  <si>
    <t xml:space="preserve">CIJEV, BEZ ŠAVA  42,4 X 2,6 - 42,4 X 2,6 - EN 10216-2 / P235GH+N / -</t>
  </si>
  <si>
    <t xml:space="preserve">CIJEV, BEZ ŠAVA  139,7 X 4,0 - 139,7 X 4,0 - EN 10216-2 / P235GH+N /</t>
  </si>
  <si>
    <t xml:space="preserve">CIJEV, BEZ ŠAVA - 60,3X  7,1 - JUS C.B5.221 Č.1212</t>
  </si>
  <si>
    <t xml:space="preserve">CIJEV, BEZ ŠAVA - 88,9 X 3,2 - EN 10216-2 / P235GH+N / S13R</t>
  </si>
  <si>
    <t xml:space="preserve">CIJEV, BEZ ŠAVA - D139,7X4 - S235G2T / -</t>
  </si>
  <si>
    <t xml:space="preserve">CIJEVNI LUK 90 ST. 139,7X  4,0 - 90 ST. 139,7X  4,0 - DIN 2605/ST 37.0/</t>
  </si>
  <si>
    <t xml:space="preserve">CIJEV, KVADRATNA - 100X100X 6 - - / -S235JR / -</t>
  </si>
  <si>
    <t xml:space="preserve">CIJEV, KVADRATNA - 100X100X 6,3 - DIN 59410 / -S275JOH / -</t>
  </si>
  <si>
    <t xml:space="preserve">CIJEVNI LUK, 90 ST.  168,3 X  4,5 - 90 ST. 168,3X  4,5 - DIN 2605-1 / ST 37 /</t>
  </si>
  <si>
    <t xml:space="preserve">CIJEV, B.Š.SVJ.VUČ.  8,0 X 1,0 - 8 X 1,0 - EN 10305-1 / E235+N / -</t>
  </si>
  <si>
    <t xml:space="preserve">T-KOMAD - 60,3 X 2,9 - EN 10253-1 / S235 / S235</t>
  </si>
  <si>
    <t xml:space="preserve">CIJEV, BEZ ŠAVA  76,1 X 4,0 - 76,1 X 4,0 - EN 10216-2 / P235GH+N /</t>
  </si>
  <si>
    <t xml:space="preserve">CIJEV, KVADRATNA - 100X100X 6 - - / -S355J2G3 / -</t>
  </si>
  <si>
    <t xml:space="preserve">CIJEV, B.Š.SVJ.VUČ. 16 X 2,0 - 16 X 2,0 - EN 10305-1 / E235+N / S13R</t>
  </si>
  <si>
    <t xml:space="preserve">PRAVOKUTNA CIJEV 50X30X3,2 - 50X30X3,2 X LP - - / S355J2G3 / -</t>
  </si>
  <si>
    <t xml:space="preserve">CIJEVNA REDUKCIJA - 48,3 X 2,6-21,3 X 2,6 - EN 10253-2 / P235GH+N /P235TR2</t>
  </si>
  <si>
    <t xml:space="preserve">CIJEV, BEZ ŠAVA - 76,1 X 2,9 - EN 10216-1 / P235TR1 / -</t>
  </si>
  <si>
    <t xml:space="preserve">CIJEV, B.Š.SVJ.VUČ. - 10 X 1,5 - EN 10305-1 / E235+N / -</t>
  </si>
  <si>
    <t xml:space="preserve">CIJEV, BEZ ŠAVA - 60,3 X 2,9 - EN 10216-1 / P235TR1 / -</t>
  </si>
  <si>
    <t xml:space="preserve">T-KOMAD  RED. 76,1X2,9 - 60,3X2,9 - 76,1X2,9 - 60,3X2,9 - EN 10253-1 / S235 /</t>
  </si>
  <si>
    <t xml:space="preserve">CIJEV, KVADRATNA - 40 X 40 X 4 - EN 10219-1 / S355J2H / -</t>
  </si>
  <si>
    <t xml:space="preserve">ODSTOJNI KOMAD -  - - / P235TR1 / -</t>
  </si>
  <si>
    <t xml:space="preserve">CIJEV, B.Š.SVJ.VUČ.  30 X 2,6 - 30 X 2,6 - EN 10305-1 / E235+N /</t>
  </si>
  <si>
    <t xml:space="preserve">CIJEVNI LUK, 90 ST. - 90 ST.  88,9X  3,2 ST - DIN 2605</t>
  </si>
  <si>
    <t xml:space="preserve">CIJEV, B.Š.SVJ.VUČ. - 22 X 2,5 - EN 10305-1 / E 235 + N /</t>
  </si>
  <si>
    <t xml:space="preserve">CIJEVNI LUK, 90 ST. - 90 ST. 114,3X  3,6 ST - DIN 2605</t>
  </si>
  <si>
    <t xml:space="preserve">CIJEV, BEZ ŠAVA - 42,4X  2,6 - C.B5.221 Č1212 S13R</t>
  </si>
  <si>
    <t xml:space="preserve">CIJEVNI LUK, 90 ST. 60,3 X  2,9 - 90 ST.  60,3X  2,9 - DIN 2605 /ST 37,0/</t>
  </si>
  <si>
    <t xml:space="preserve">CIJEV, B.Š.SVJ.VUČ. - 12 X 1,5 - EN 10305-1 / E235+N / -</t>
  </si>
  <si>
    <t xml:space="preserve">CIJEV, BEZ ŠAVA - 33,7 X 3,2 - DIN2448 /  P235TR2 / -</t>
  </si>
  <si>
    <t xml:space="preserve">CIJEV, B.Š.SVJ.VUČ. 22 X 2,0 - 22 X 2,0 - EN 10305-1 / E235+N / S13R</t>
  </si>
  <si>
    <t xml:space="preserve">CIJEVNA REDUKCIJA - 139,7 X 4-114,3 X 3,6 - EN 10253-2 / P235GH+N /P235TR2</t>
  </si>
  <si>
    <t xml:space="preserve">T-KOMAD - 42,4 X 2,6 - EN 10253-1 / S235 / S235</t>
  </si>
  <si>
    <t xml:space="preserve">CIJEVNI LUK, 90 ST. - 90 ST.  48,3X  2,6 - DIN 2605 /ST 37,0/</t>
  </si>
  <si>
    <t xml:space="preserve">CIJEV, B.Š.SVJ.VUČ. 12 X 2,0 - 12 X 2,0 - EN 10305-1 / E235+N / S13R</t>
  </si>
  <si>
    <t xml:space="preserve">CIJEV, BEZ ŠAVA  21,3 X 2,6 - 21,3 X 2,6 - EN 10216-2 / P235GH+N /</t>
  </si>
  <si>
    <t xml:space="preserve">CIJEVNA REDUKCIJA 76,1X2,9 - 42,4X2,6 - 76,1X2,9 - 42,4X2,6 - DIN 2616 / ST 35 /</t>
  </si>
  <si>
    <t xml:space="preserve">CIJEVNA REDUKCIJA 60,3X2,9 - 42,4X2,6 - 60,3X2,9 - 42,4X2,6 - DIN 2616 / ST 35 /</t>
  </si>
  <si>
    <t xml:space="preserve">CIJEVNA REDUKCIJA 42,4 - 26,9 X2,3 - 42,4 X 2,6-26,9 X 2,3 - DIN 2616 /ST 35 /</t>
  </si>
  <si>
    <t xml:space="preserve">CIJEVNI LUK, 90 ST. - 90 ST.  76,1X  2,9 - DIN 2605 /ST 37,0/</t>
  </si>
  <si>
    <t xml:space="preserve">CIJEVNA REDUKCIJA 42,4 - 33,7 X2,6 - 42,4 X 2,6-33,7 X 2,6 - DIN 2616 /ST 35 /</t>
  </si>
  <si>
    <t xml:space="preserve">CIJEVNI LUK, 90 ST. - 90 ST.  33,7X  2,6 - DIN 2605 /ST 37,0/</t>
  </si>
  <si>
    <t xml:space="preserve">PAR LEŽAJA -  - - / - / -</t>
  </si>
  <si>
    <t xml:space="preserve">O-PRSTEN -  - - / SILICONE / -</t>
  </si>
  <si>
    <t xml:space="preserve">BRTVA, BAKRENA 109 X 77 X 1 -  - - / ET1-CU / -</t>
  </si>
  <si>
    <t xml:space="preserve">O-PRSTEN - FI 37,47 X 5,33 - - / VITON 70SHA/ -</t>
  </si>
  <si>
    <t xml:space="preserve">O-PRSTEN  28,24 X 2,62 - FI 28,24 X 2,62 - - / VITON 70 SH A /</t>
  </si>
  <si>
    <t xml:space="preserve">O-PRSTEN  32,99 X 2,62 - FI 32,99 X 2,6 - - / VITON 90 SH A /</t>
  </si>
  <si>
    <t xml:space="preserve">O-PRSTEN  40,64 X 5,33 - FI 40,64 X 5,33 - ISO 3601 / NBR 70 SH /</t>
  </si>
  <si>
    <t xml:space="preserve">O-PRSTEN  50,17 X 5,33 - FI 50,17 X 5,33 - ISO 3601 / NBR 70 SH /</t>
  </si>
  <si>
    <t xml:space="preserve">BRTVA  2,0 MM - 2,0  MM - DURLON 8500</t>
  </si>
  <si>
    <t xml:space="preserve">BRTVA  1,5 MM - 1,5  MM - DURLON 8500</t>
  </si>
  <si>
    <t xml:space="preserve">BRTVA  1,0 MM - 1,0  MM - DURLON 8500</t>
  </si>
  <si>
    <t xml:space="preserve">PLOČA BRTVENA - 5 MM X LP - -/GUMIRANO PLUTO/-</t>
  </si>
  <si>
    <t xml:space="preserve">PLOČA BRTVENA - 3,0X1500X1500 PLUTO - PLUTO GUM. 4700</t>
  </si>
  <si>
    <t xml:space="preserve">PLOČA BRTVENA - 1 MM X LP - -/GUMIRANO PLUTO/-</t>
  </si>
  <si>
    <t xml:space="preserve">PLOČA BRTVENA - 3 X LP - -/GUMIRANO PLUTO/-</t>
  </si>
  <si>
    <t xml:space="preserve">PLOČA BRTVENA - 2 MM X LP - -/GUMIRANO PLUTO/-</t>
  </si>
  <si>
    <t xml:space="preserve">PLOČA BRTVENA - 1,5 MM X LP - -/GUMIRANO PLUTO/-</t>
  </si>
  <si>
    <t xml:space="preserve">CIJEV,CU - 8 X 1,0 - EN 12449 / CU-DHP-R250 / CU(P)</t>
  </si>
  <si>
    <t xml:space="preserve">CIJEV,CU - 10 X 1,5 - EN 12449 / CU-DHP-R250 / CU(P)</t>
  </si>
  <si>
    <t xml:space="preserve">CIJEV,CU  15X1,5 - 15 X 1,50 - EN 12449 / CU-DHP-R250 /-</t>
  </si>
  <si>
    <t xml:space="preserve">ŠIPKA OKRUGLA  320 - 320 X LP - - / C15E/ -</t>
  </si>
  <si>
    <t xml:space="preserve">ŠIPKA ŠESTEROKUTNA 55 - 55,0 X LP - EN 10269 /24CRMOV5-5+QT/ -</t>
  </si>
  <si>
    <t xml:space="preserve">ŠIPKA KVADRATNA  90 - 90 - - / C15E / -</t>
  </si>
  <si>
    <t xml:space="preserve">F00417R</t>
  </si>
  <si>
    <t xml:space="preserve">PRIKLJUCAK 12XG1/2-DMC12M-8GB-C - DMC12M-8GB-C - DK-LOK / C.STEEL /</t>
  </si>
  <si>
    <t xml:space="preserve">SPOJKA   DNO7-DU-10M-C - DU-10M-C - DK-LOK / C. STEEL /</t>
  </si>
  <si>
    <t xml:space="preserve">SPOJKA   DNO6-DU-8M-C - DU-8M-C - DK-LOK / C. STEEL /</t>
  </si>
  <si>
    <t xml:space="preserve">CEP   8-DC-8M-C - DC-8M-C - DK-LOK / C.STEEL /</t>
  </si>
  <si>
    <t xml:space="preserve">O-PRSTEN - FI 7,65 X 1,78 -   /NBR 90 SH  / -</t>
  </si>
  <si>
    <t xml:space="preserve">NOSAČ ANTENE -  - - / - / -</t>
  </si>
  <si>
    <t xml:space="preserve">LIM 6/84/584/106/40 -  - - / S235JR / -</t>
  </si>
  <si>
    <t xml:space="preserve">NOSAČ KL B100 H40 -  - - / S355J2+N / -</t>
  </si>
  <si>
    <t xml:space="preserve">LIM   8 - 8 X LP - EN 10025-2 / S355J2+N / -</t>
  </si>
  <si>
    <t xml:space="preserve">LIM  25 - 25 X LP - EN 10025-2 / S355J2+N / -</t>
  </si>
  <si>
    <t xml:space="preserve">LIM  20 - 20 X LP - EN 10025-2 / S355J2+N / -</t>
  </si>
  <si>
    <t xml:space="preserve">LIM  15 - 15 X LP - EN 10025-2 / S355J2+N / -</t>
  </si>
  <si>
    <t xml:space="preserve">LIM  50 - 50 X LP - EN 10025-2 / S355J2+N / -</t>
  </si>
  <si>
    <t xml:space="preserve">LIM  12 - 12 X LP - EN 10025-2 / S355J2+N / -</t>
  </si>
  <si>
    <t xml:space="preserve">LIM  40 - 40 X LP - EN 10025-2 / S355J2+N+Z25 /</t>
  </si>
  <si>
    <t xml:space="preserve">CIJEV BEZ ŠAVA 168,3X7,1 - 168,3X  7,1 - EN 10210-2 / S355J2H /</t>
  </si>
  <si>
    <r>
      <rPr>
        <sz val="9"/>
        <color rgb="FF000000"/>
        <rFont val="Arial"/>
        <family val="2"/>
        <charset val="238"/>
      </rPr>
      <t xml:space="preserve">UGLOVNICA,RAZNOKR. - 100X  50X  6X  LP - EN 10025-2 / S355J2 /  </t>
    </r>
    <r>
      <rPr>
        <sz val="8"/>
        <rFont val="Arial"/>
        <family val="2"/>
        <charset val="238"/>
      </rPr>
      <t xml:space="preserve">     (razlika poslana u KUNZ)</t>
    </r>
  </si>
  <si>
    <r>
      <rPr>
        <sz val="9"/>
        <color rgb="FF000000"/>
        <rFont val="Arial"/>
        <family val="2"/>
        <charset val="238"/>
      </rPr>
      <t xml:space="preserve">UGLOVNICA,RAZNOKR. - 60X  40X  6X  LP - EN 10025-2 / S355J2 / -  </t>
    </r>
    <r>
      <rPr>
        <sz val="8"/>
        <rFont val="Arial"/>
        <family val="2"/>
        <charset val="238"/>
      </rPr>
      <t xml:space="preserve">     (razlika poslana u KUNZ)</t>
    </r>
  </si>
  <si>
    <t xml:space="preserve">UGLOVNICA,ISTOKR. -  50X 5X  LP - EN10056 / S235JRG2 / -</t>
  </si>
  <si>
    <t xml:space="preserve">LIM  35 - 35 X LP - EN 10025 / S355J2+N / -</t>
  </si>
  <si>
    <t xml:space="preserve">LIM   5 - 5 X LP - EN 10025-2 / S355J2+N / -</t>
  </si>
  <si>
    <t xml:space="preserve">PROFIL LO/6 30/30/2 -  - - / STW 22 / -</t>
  </si>
  <si>
    <r>
      <rPr>
        <sz val="9"/>
        <rFont val="Arial"/>
        <family val="2"/>
        <charset val="238"/>
      </rPr>
      <t xml:space="preserve">GANTREX PODLOGA MK6-RB 200 -  - - / - / -     </t>
    </r>
    <r>
      <rPr>
        <sz val="8"/>
        <rFont val="Arial"/>
        <family val="2"/>
        <charset val="238"/>
      </rPr>
      <t xml:space="preserve">(poslano u KUNZ)</t>
    </r>
  </si>
  <si>
    <r>
      <rPr>
        <sz val="9"/>
        <color rgb="FF000000"/>
        <rFont val="Arial"/>
        <family val="2"/>
        <charset val="238"/>
      </rPr>
      <t xml:space="preserve">PROFIL LO/6 30/30/2 -  - - / STW 22 / -  </t>
    </r>
    <r>
      <rPr>
        <sz val="8"/>
        <rFont val="Arial"/>
        <family val="2"/>
        <charset val="238"/>
      </rPr>
      <t xml:space="preserve">              (razlika poslana u KUNZ)</t>
    </r>
  </si>
  <si>
    <t xml:space="preserve">IMOVINA KOJA NIJE NA POPISU</t>
  </si>
  <si>
    <t xml:space="preserve">W3-00219.00</t>
  </si>
  <si>
    <t xml:space="preserve">BRTVA</t>
  </si>
  <si>
    <t xml:space="preserve">2</t>
  </si>
  <si>
    <t xml:space="preserve">W3-00710.00</t>
  </si>
  <si>
    <t xml:space="preserve">PRIGUŠNICA</t>
  </si>
  <si>
    <t xml:space="preserve">4</t>
  </si>
  <si>
    <t xml:space="preserve">W4-00493.00</t>
  </si>
  <si>
    <t xml:space="preserve">1</t>
  </si>
  <si>
    <t xml:space="preserve">W4-00506.00</t>
  </si>
  <si>
    <t xml:space="preserve">SVORNJAK</t>
  </si>
  <si>
    <t xml:space="preserve">20</t>
  </si>
  <si>
    <t xml:space="preserve">W4-00507.00</t>
  </si>
  <si>
    <t xml:space="preserve">3</t>
  </si>
  <si>
    <t xml:space="preserve">W4-00950.00</t>
  </si>
  <si>
    <t xml:space="preserve">SLIJEPA PRIRUBNICA</t>
  </si>
  <si>
    <t xml:space="preserve">W5-00007.00</t>
  </si>
  <si>
    <t xml:space="preserve">UPORA</t>
  </si>
  <si>
    <t xml:space="preserve">W5-00020.00</t>
  </si>
  <si>
    <t xml:space="preserve">LIM</t>
  </si>
  <si>
    <t xml:space="preserve">W5-00026.00</t>
  </si>
  <si>
    <t xml:space="preserve">VIJAK M36</t>
  </si>
  <si>
    <t xml:space="preserve">W5-00052.00</t>
  </si>
  <si>
    <t xml:space="preserve">PRIRUBNICA</t>
  </si>
  <si>
    <t xml:space="preserve">W5-00131.00</t>
  </si>
  <si>
    <t xml:space="preserve">W5-00132.00</t>
  </si>
  <si>
    <t xml:space="preserve">W5-00133.00</t>
  </si>
  <si>
    <t xml:space="preserve">W5-00138.00</t>
  </si>
  <si>
    <t xml:space="preserve">NOSAČ</t>
  </si>
  <si>
    <t xml:space="preserve">W5-00151.0A</t>
  </si>
  <si>
    <t xml:space="preserve">DRŽAČ</t>
  </si>
  <si>
    <t xml:space="preserve">5</t>
  </si>
  <si>
    <t xml:space="preserve">W5-00152.0B</t>
  </si>
  <si>
    <t xml:space="preserve">W5-00155.0A</t>
  </si>
  <si>
    <t xml:space="preserve">W5-00156.00</t>
  </si>
  <si>
    <t xml:space="preserve">W5-00157.0C</t>
  </si>
  <si>
    <t xml:space="preserve">KRUNASTA MATICA</t>
  </si>
  <si>
    <t xml:space="preserve">W5-00162.00</t>
  </si>
  <si>
    <t xml:space="preserve">ODSTOJNA ČAHURA</t>
  </si>
  <si>
    <t xml:space="preserve">36</t>
  </si>
  <si>
    <t xml:space="preserve">W5-00166.00</t>
  </si>
  <si>
    <t xml:space="preserve">POKLOPAC</t>
  </si>
  <si>
    <t xml:space="preserve">W5-00170.00</t>
  </si>
  <si>
    <t xml:space="preserve">W5-00253.00</t>
  </si>
  <si>
    <t xml:space="preserve">KV. KOMAD</t>
  </si>
  <si>
    <t xml:space="preserve">10</t>
  </si>
  <si>
    <t xml:space="preserve">W5-00254.00</t>
  </si>
  <si>
    <t xml:space="preserve">CIJEV</t>
  </si>
  <si>
    <t xml:space="preserve">W5-00355.0A</t>
  </si>
  <si>
    <t xml:space="preserve">ELASTIČNI SVORNJAK</t>
  </si>
  <si>
    <t xml:space="preserve">24</t>
  </si>
  <si>
    <t xml:space="preserve">W5-00356.00</t>
  </si>
  <si>
    <t xml:space="preserve">OK. MATICA M48</t>
  </si>
  <si>
    <t xml:space="preserve">62</t>
  </si>
  <si>
    <t xml:space="preserve">W5-00357.00</t>
  </si>
  <si>
    <t xml:space="preserve">IMBUS VIJAK</t>
  </si>
  <si>
    <t xml:space="preserve">30</t>
  </si>
  <si>
    <t xml:space="preserve">W5-00388.0A</t>
  </si>
  <si>
    <t xml:space="preserve">W5-00392.0B</t>
  </si>
  <si>
    <t xml:space="preserve">W5-00421.00</t>
  </si>
  <si>
    <t xml:space="preserve">ODSTOJNI KOMAD</t>
  </si>
  <si>
    <t xml:space="preserve">W5-00529.0A</t>
  </si>
  <si>
    <t xml:space="preserve">ČAHURA</t>
  </si>
  <si>
    <t xml:space="preserve">W5-00719.0A</t>
  </si>
  <si>
    <t xml:space="preserve">W5-00725.0A</t>
  </si>
  <si>
    <t xml:space="preserve">W5-00769.0A</t>
  </si>
  <si>
    <t xml:space="preserve">W5-00783.0B</t>
  </si>
  <si>
    <t xml:space="preserve">OK. MATICA</t>
  </si>
  <si>
    <t xml:space="preserve">W5-00815.0B</t>
  </si>
  <si>
    <t xml:space="preserve">ŠARKA</t>
  </si>
  <si>
    <t xml:space="preserve">12</t>
  </si>
  <si>
    <t xml:space="preserve">W5-00830.0A</t>
  </si>
  <si>
    <t xml:space="preserve">OKRUGLI ČELIK</t>
  </si>
  <si>
    <t xml:space="preserve">W5-00831.0A</t>
  </si>
  <si>
    <t xml:space="preserve">PLOČICA</t>
  </si>
  <si>
    <t xml:space="preserve">W5-00832.0A</t>
  </si>
  <si>
    <t xml:space="preserve">W5-00833.0A</t>
  </si>
  <si>
    <t xml:space="preserve">W5-00835.0A</t>
  </si>
  <si>
    <t xml:space="preserve">VIJAK  </t>
  </si>
  <si>
    <t xml:space="preserve">W5-00842.0C</t>
  </si>
  <si>
    <t xml:space="preserve">OD. RUKAVAC</t>
  </si>
  <si>
    <t xml:space="preserve">16</t>
  </si>
  <si>
    <t xml:space="preserve">W5-00860.0A</t>
  </si>
  <si>
    <t xml:space="preserve">W5-00884.0A</t>
  </si>
  <si>
    <t xml:space="preserve">W5-00898.00</t>
  </si>
  <si>
    <t xml:space="preserve">ČEP</t>
  </si>
  <si>
    <t xml:space="preserve">W5-00918.0A</t>
  </si>
  <si>
    <t xml:space="preserve">W5-00932.0B</t>
  </si>
  <si>
    <t xml:space="preserve">KVADRATNA BRTVA</t>
  </si>
  <si>
    <t xml:space="preserve">W5-00944.0A</t>
  </si>
  <si>
    <t xml:space="preserve">W5-00954.0B</t>
  </si>
  <si>
    <t xml:space="preserve">W5-00996.0A</t>
  </si>
  <si>
    <t xml:space="preserve">W5-01047.0C</t>
  </si>
  <si>
    <t xml:space="preserve">W5-01075.0A</t>
  </si>
  <si>
    <t xml:space="preserve">W5-01098.00</t>
  </si>
  <si>
    <t xml:space="preserve">W5-01107.0A</t>
  </si>
  <si>
    <t xml:space="preserve">W5-01111.00</t>
  </si>
  <si>
    <t xml:space="preserve">W5-01131.0C</t>
  </si>
  <si>
    <t xml:space="preserve">REDUKCIONI PRIKLJUČAK</t>
  </si>
  <si>
    <t xml:space="preserve">W5-01147.0A</t>
  </si>
  <si>
    <t xml:space="preserve">W5-01151.0B</t>
  </si>
  <si>
    <t xml:space="preserve">W5-01157.00</t>
  </si>
  <si>
    <t xml:space="preserve">W5-01162.0B</t>
  </si>
  <si>
    <t xml:space="preserve">W5-01165.0C</t>
  </si>
  <si>
    <t xml:space="preserve">W5-01168.0C</t>
  </si>
  <si>
    <t xml:space="preserve">11</t>
  </si>
  <si>
    <t xml:space="preserve">W5-01177.0B</t>
  </si>
  <si>
    <t xml:space="preserve">8</t>
  </si>
  <si>
    <t xml:space="preserve">W5-01178.0C</t>
  </si>
  <si>
    <t xml:space="preserve">45</t>
  </si>
  <si>
    <t xml:space="preserve">W5-01179.0C</t>
  </si>
  <si>
    <t xml:space="preserve">W5-01180.0C</t>
  </si>
  <si>
    <t xml:space="preserve">47</t>
  </si>
  <si>
    <t xml:space="preserve">W5-01181.0C</t>
  </si>
  <si>
    <t xml:space="preserve">7</t>
  </si>
  <si>
    <t xml:space="preserve">W5-01182.0C</t>
  </si>
  <si>
    <t xml:space="preserve">15</t>
  </si>
  <si>
    <t xml:space="preserve">W5-01187.0C</t>
  </si>
  <si>
    <t xml:space="preserve">W5-01198.0C</t>
  </si>
  <si>
    <t xml:space="preserve">W5-01206.0A</t>
  </si>
  <si>
    <t xml:space="preserve">PRIKLJUČAK</t>
  </si>
  <si>
    <t xml:space="preserve">W5-01213.0A</t>
  </si>
  <si>
    <t xml:space="preserve">W5-01218.0A</t>
  </si>
  <si>
    <t xml:space="preserve">W5-01225.0B</t>
  </si>
  <si>
    <t xml:space="preserve">W5-01227.0B</t>
  </si>
  <si>
    <t xml:space="preserve">W5-01229.0A</t>
  </si>
  <si>
    <t xml:space="preserve">W5-01230.0A</t>
  </si>
  <si>
    <t xml:space="preserve">W5-01238.00</t>
  </si>
  <si>
    <t xml:space="preserve">W5-01239.00</t>
  </si>
  <si>
    <t xml:space="preserve">W5-01244.0A</t>
  </si>
  <si>
    <t xml:space="preserve">W5-01251.0B</t>
  </si>
  <si>
    <t xml:space="preserve">KUĆIŠTE</t>
  </si>
  <si>
    <t xml:space="preserve">W5-01252.0B</t>
  </si>
  <si>
    <t xml:space="preserve">ZATIK</t>
  </si>
  <si>
    <t xml:space="preserve">W5-01254.00</t>
  </si>
  <si>
    <t xml:space="preserve">W5-01255.0A</t>
  </si>
  <si>
    <t xml:space="preserve">W5-01256.0A</t>
  </si>
  <si>
    <t xml:space="preserve">DRŠKA</t>
  </si>
  <si>
    <t xml:space="preserve">W5-01259.0A</t>
  </si>
  <si>
    <t xml:space="preserve">OSOVINICA</t>
  </si>
  <si>
    <t xml:space="preserve">W5-01262.0B</t>
  </si>
  <si>
    <t xml:space="preserve">OSOVINA</t>
  </si>
  <si>
    <t xml:space="preserve">W5-01265.0A</t>
  </si>
  <si>
    <t xml:space="preserve">W5-01273.0B</t>
  </si>
  <si>
    <t xml:space="preserve">W5-01309.0B</t>
  </si>
  <si>
    <t xml:space="preserve">26</t>
  </si>
  <si>
    <t xml:space="preserve">W5-01314.0B</t>
  </si>
  <si>
    <t xml:space="preserve">PRSTEN</t>
  </si>
  <si>
    <t xml:space="preserve">W5-01320.0D</t>
  </si>
  <si>
    <t xml:space="preserve">ČAHURA DVODJELNA</t>
  </si>
  <si>
    <t xml:space="preserve">W5-01330.0B</t>
  </si>
  <si>
    <t xml:space="preserve">VIJAK</t>
  </si>
  <si>
    <t xml:space="preserve">W5-01335.00</t>
  </si>
  <si>
    <t xml:space="preserve">W5-01350.0A</t>
  </si>
  <si>
    <t xml:space="preserve">W5-01371.00</t>
  </si>
  <si>
    <t xml:space="preserve">W5-01387.0C</t>
  </si>
  <si>
    <t xml:space="preserve">MEĐUPRSTEN</t>
  </si>
  <si>
    <t xml:space="preserve">18</t>
  </si>
  <si>
    <t xml:space="preserve">W5-01406.0B</t>
  </si>
  <si>
    <t xml:space="preserve">W5-01408.0A</t>
  </si>
  <si>
    <t xml:space="preserve">W5-01409.0A</t>
  </si>
  <si>
    <t xml:space="preserve">W5-01410.00</t>
  </si>
  <si>
    <t xml:space="preserve">W5-01414.0B</t>
  </si>
  <si>
    <t xml:space="preserve">W5-01418.0B</t>
  </si>
  <si>
    <t xml:space="preserve">W5-01433.0A</t>
  </si>
  <si>
    <t xml:space="preserve">W5-01435.0A</t>
  </si>
  <si>
    <t xml:space="preserve">W5-01438.0A</t>
  </si>
  <si>
    <t xml:space="preserve">W5-01500.0B</t>
  </si>
  <si>
    <t xml:space="preserve">W5-01509.0A</t>
  </si>
  <si>
    <t xml:space="preserve">PLOSNI ČELIK</t>
  </si>
  <si>
    <t xml:space="preserve">W5-01510.00</t>
  </si>
  <si>
    <t xml:space="preserve">W5-01642.0B</t>
  </si>
  <si>
    <t xml:space="preserve">W5-01718.0A</t>
  </si>
  <si>
    <t xml:space="preserve">RUČKA</t>
  </si>
  <si>
    <t xml:space="preserve">W5-01732.00</t>
  </si>
  <si>
    <t xml:space="preserve">W5-01774.0A</t>
  </si>
  <si>
    <t xml:space="preserve">PODLOGA</t>
  </si>
  <si>
    <t xml:space="preserve">W5-01781.0A</t>
  </si>
  <si>
    <t xml:space="preserve">W5-01786.00</t>
  </si>
  <si>
    <t xml:space="preserve">W5-01807.0A</t>
  </si>
  <si>
    <t xml:space="preserve">W5-01876.0A</t>
  </si>
  <si>
    <t xml:space="preserve">KVADRATNA PRIRUBNICA</t>
  </si>
  <si>
    <t xml:space="preserve">W5-01877.0A</t>
  </si>
  <si>
    <t xml:space="preserve">ZATIK S GLAVOM</t>
  </si>
  <si>
    <t xml:space="preserve">W5-01971.00</t>
  </si>
  <si>
    <t xml:space="preserve">U-PROFIL</t>
  </si>
  <si>
    <t xml:space="preserve">W5-01995.00</t>
  </si>
  <si>
    <t xml:space="preserve">W5-01996.00</t>
  </si>
  <si>
    <t xml:space="preserve">W5-02135.00</t>
  </si>
  <si>
    <t xml:space="preserve">W5-02136.00</t>
  </si>
  <si>
    <t xml:space="preserve">W5-02140.0B</t>
  </si>
  <si>
    <t xml:space="preserve">W5-02152.00</t>
  </si>
  <si>
    <t xml:space="preserve">W5-02153.00</t>
  </si>
  <si>
    <t xml:space="preserve">W5-02171.00</t>
  </si>
  <si>
    <t xml:space="preserve">W5-02198.0B</t>
  </si>
  <si>
    <t xml:space="preserve">W5-02200.00</t>
  </si>
  <si>
    <t xml:space="preserve">RUKOHVAT</t>
  </si>
  <si>
    <t xml:space="preserve">W5-02213.00</t>
  </si>
  <si>
    <t xml:space="preserve">NOSAČ RUKOHVATA</t>
  </si>
  <si>
    <t xml:space="preserve">6</t>
  </si>
  <si>
    <t xml:space="preserve">W5-02231.0A</t>
  </si>
  <si>
    <t xml:space="preserve">SUZASTI LIM</t>
  </si>
  <si>
    <t xml:space="preserve">W5-02275.00</t>
  </si>
  <si>
    <t xml:space="preserve">W5-02277.0A</t>
  </si>
  <si>
    <t xml:space="preserve">W5-02329.00</t>
  </si>
  <si>
    <t xml:space="preserve">KVADRATNI PROFIL</t>
  </si>
  <si>
    <t xml:space="preserve">W5-02381.0A</t>
  </si>
  <si>
    <t xml:space="preserve">W5-02390.0A</t>
  </si>
  <si>
    <t xml:space="preserve">W5-02392.00</t>
  </si>
  <si>
    <t xml:space="preserve">W5-02397.0B</t>
  </si>
  <si>
    <t xml:space="preserve">W5-02399.00</t>
  </si>
  <si>
    <t xml:space="preserve">W5-02400.00</t>
  </si>
  <si>
    <t xml:space="preserve">W5-02405.0A</t>
  </si>
  <si>
    <t xml:space="preserve">W5-02407.0A</t>
  </si>
  <si>
    <t xml:space="preserve">W5-02420.0A</t>
  </si>
  <si>
    <t xml:space="preserve">W5-02421.0A</t>
  </si>
  <si>
    <t xml:space="preserve">W5-02425.00</t>
  </si>
  <si>
    <t xml:space="preserve">W5-02456.0B</t>
  </si>
  <si>
    <t xml:space="preserve">W5-02462.00</t>
  </si>
  <si>
    <t xml:space="preserve">W5-02465.0A</t>
  </si>
  <si>
    <t xml:space="preserve">ODSTOJNIK</t>
  </si>
  <si>
    <t xml:space="preserve">W5-02470.0A</t>
  </si>
  <si>
    <t xml:space="preserve">SPOJNI KOMAD</t>
  </si>
  <si>
    <t xml:space="preserve">W5-02471.0B</t>
  </si>
  <si>
    <t xml:space="preserve">W5-02516.0A</t>
  </si>
  <si>
    <t xml:space="preserve">W5-02522.0A</t>
  </si>
  <si>
    <t xml:space="preserve">W5-02550.0A</t>
  </si>
  <si>
    <t xml:space="preserve">W5-02563.00</t>
  </si>
  <si>
    <t xml:space="preserve">W5-02566.0A</t>
  </si>
  <si>
    <t xml:space="preserve">NAVOJNA ČAHURA</t>
  </si>
  <si>
    <t xml:space="preserve">W5-02570.0A</t>
  </si>
  <si>
    <t xml:space="preserve">W5-02575.0A</t>
  </si>
  <si>
    <t xml:space="preserve">W5-02670.00</t>
  </si>
  <si>
    <t xml:space="preserve">L-PROFIL</t>
  </si>
  <si>
    <t xml:space="preserve">W5-02675.0B</t>
  </si>
  <si>
    <t xml:space="preserve">W5-02686.0B</t>
  </si>
  <si>
    <t xml:space="preserve">W5-02688.0A</t>
  </si>
  <si>
    <t xml:space="preserve">W5-02692.00</t>
  </si>
  <si>
    <t xml:space="preserve">W5-02720.00</t>
  </si>
  <si>
    <t xml:space="preserve">W5-02773.00</t>
  </si>
  <si>
    <t xml:space="preserve">W5-02791.0A</t>
  </si>
  <si>
    <t xml:space="preserve">MANOMETARSKA PLOČA</t>
  </si>
  <si>
    <t xml:space="preserve">W5-02893.00</t>
  </si>
  <si>
    <t xml:space="preserve">W5-02911.0B</t>
  </si>
  <si>
    <t xml:space="preserve">W5-02995.00</t>
  </si>
  <si>
    <t xml:space="preserve">DNO SPREMNIKA</t>
  </si>
  <si>
    <t xml:space="preserve">W5-03004.0A</t>
  </si>
  <si>
    <t xml:space="preserve">W5-03067.0C</t>
  </si>
  <si>
    <t xml:space="preserve">W5-03108.0A</t>
  </si>
  <si>
    <t xml:space="preserve">ADAPTER</t>
  </si>
  <si>
    <t xml:space="preserve">W5-03175.00</t>
  </si>
  <si>
    <t xml:space="preserve">W5-03189.00</t>
  </si>
  <si>
    <t xml:space="preserve">W5-03238.0A</t>
  </si>
  <si>
    <t xml:space="preserve">W5-03241.00</t>
  </si>
  <si>
    <t xml:space="preserve">INDIKATOR</t>
  </si>
  <si>
    <t xml:space="preserve">W5-03260.0A</t>
  </si>
  <si>
    <t xml:space="preserve">W5-03276.00</t>
  </si>
  <si>
    <t xml:space="preserve">W5-03278.00</t>
  </si>
  <si>
    <t xml:space="preserve">W5-03285.00</t>
  </si>
  <si>
    <t xml:space="preserve">W5-03298.00</t>
  </si>
  <si>
    <t xml:space="preserve">W5-03314.00</t>
  </si>
  <si>
    <t xml:space="preserve">TIJELO SAPNICE</t>
  </si>
  <si>
    <t xml:space="preserve">W5-003315.00</t>
  </si>
  <si>
    <t xml:space="preserve">W5-03317.00</t>
  </si>
  <si>
    <t xml:space="preserve">KOMAD ZA CENTRIRANJE</t>
  </si>
  <si>
    <t xml:space="preserve">W5-03327.0D</t>
  </si>
  <si>
    <t xml:space="preserve">SAPNICA</t>
  </si>
  <si>
    <t xml:space="preserve">W5-03349.0A</t>
  </si>
  <si>
    <t xml:space="preserve">W5-03372.0A</t>
  </si>
  <si>
    <t xml:space="preserve">W5-03443.00</t>
  </si>
  <si>
    <t xml:space="preserve">W5-03453.0B</t>
  </si>
  <si>
    <t xml:space="preserve">W5-03492.0A</t>
  </si>
  <si>
    <t xml:space="preserve">W5-03510.0A</t>
  </si>
  <si>
    <t xml:space="preserve">W5-03531.0B</t>
  </si>
  <si>
    <t xml:space="preserve">W5-03536.00</t>
  </si>
  <si>
    <t xml:space="preserve">W5-03540.0A</t>
  </si>
  <si>
    <t xml:space="preserve">NOSAČ DEM. NAPRAVE</t>
  </si>
  <si>
    <t xml:space="preserve">W5-03613.0A</t>
  </si>
  <si>
    <t xml:space="preserve">W5-03623.00</t>
  </si>
  <si>
    <t xml:space="preserve">KOTAČIĆ</t>
  </si>
  <si>
    <t xml:space="preserve">W5-03695.00</t>
  </si>
  <si>
    <t xml:space="preserve">W5-03708.00</t>
  </si>
  <si>
    <t xml:space="preserve">W503823.00</t>
  </si>
  <si>
    <t xml:space="preserve">BEŠAVNA CIJEV</t>
  </si>
  <si>
    <t xml:space="preserve">W5-03825.0B</t>
  </si>
  <si>
    <t xml:space="preserve">W5-03829.0B</t>
  </si>
  <si>
    <t xml:space="preserve">W5-03834.0B</t>
  </si>
  <si>
    <t xml:space="preserve">W5-03837.00</t>
  </si>
  <si>
    <t xml:space="preserve">W5-03838.00</t>
  </si>
  <si>
    <t xml:space="preserve">W5-04047.00</t>
  </si>
  <si>
    <t xml:space="preserve">W5-04059.0A</t>
  </si>
  <si>
    <t xml:space="preserve">W5-04081.0B</t>
  </si>
  <si>
    <t xml:space="preserve">NAPRAVA</t>
  </si>
  <si>
    <t xml:space="preserve">W5-04125.00</t>
  </si>
  <si>
    <t xml:space="preserve">W5-04130.00</t>
  </si>
  <si>
    <t xml:space="preserve">W5-04145.00</t>
  </si>
  <si>
    <t xml:space="preserve">PODLOŠKA</t>
  </si>
  <si>
    <t xml:space="preserve">W5-04177.0A</t>
  </si>
  <si>
    <t xml:space="preserve">W5-04240.00</t>
  </si>
  <si>
    <t xml:space="preserve">W5-04266.00</t>
  </si>
  <si>
    <t xml:space="preserve">W5-04267.00</t>
  </si>
  <si>
    <t xml:space="preserve">ODSTOJNI LIM</t>
  </si>
  <si>
    <t xml:space="preserve">W5-04268.00</t>
  </si>
  <si>
    <t xml:space="preserve">W5-04356.0A</t>
  </si>
  <si>
    <t xml:space="preserve">W5-04362.0A</t>
  </si>
  <si>
    <t xml:space="preserve">W5-04373.0A</t>
  </si>
  <si>
    <t xml:space="preserve">W5-04375.0A</t>
  </si>
  <si>
    <t xml:space="preserve">W5-04376.0A</t>
  </si>
  <si>
    <t xml:space="preserve">W5-04380.00</t>
  </si>
  <si>
    <t xml:space="preserve">m²</t>
  </si>
  <si>
    <t xml:space="preserve">W5-04464.00</t>
  </si>
  <si>
    <t xml:space="preserve">PODLOŽNA PLOČICA</t>
  </si>
  <si>
    <t xml:space="preserve">W5-04473.00</t>
  </si>
  <si>
    <t xml:space="preserve">KONUS ZA UMETANJE</t>
  </si>
  <si>
    <t xml:space="preserve">W5-04486.0A</t>
  </si>
  <si>
    <t xml:space="preserve">OSIGURAČ</t>
  </si>
  <si>
    <t xml:space="preserve">W5-04493.00</t>
  </si>
  <si>
    <t xml:space="preserve">W5-04504.0A</t>
  </si>
  <si>
    <t xml:space="preserve">W5-04556.0A</t>
  </si>
  <si>
    <t xml:space="preserve">W5-04562.0B</t>
  </si>
  <si>
    <t xml:space="preserve">W5-04564.0B</t>
  </si>
  <si>
    <t xml:space="preserve">W5-04569.00</t>
  </si>
  <si>
    <t xml:space="preserve">W5-04576.00</t>
  </si>
  <si>
    <t xml:space="preserve">W5-04578.00</t>
  </si>
  <si>
    <t xml:space="preserve">REBRO ZA POJAČANJE</t>
  </si>
  <si>
    <t xml:space="preserve">W5-04581.00</t>
  </si>
  <si>
    <t xml:space="preserve">W5-04584.00</t>
  </si>
  <si>
    <t xml:space="preserve">SPECIJALNA PRIRUBNICA</t>
  </si>
  <si>
    <t xml:space="preserve">W5-04590.0A</t>
  </si>
  <si>
    <t xml:space="preserve">W5-0613.00</t>
  </si>
  <si>
    <t xml:space="preserve">ODRIVNI VIJAK</t>
  </si>
  <si>
    <t xml:space="preserve">W5-04703.00</t>
  </si>
  <si>
    <t xml:space="preserve">W5-04747.0B</t>
  </si>
  <si>
    <t xml:space="preserve">W5-04784.00</t>
  </si>
  <si>
    <t xml:space="preserve">W5-04837.00</t>
  </si>
  <si>
    <t xml:space="preserve">W5-04839.0A</t>
  </si>
  <si>
    <t xml:space="preserve">OKO</t>
  </si>
  <si>
    <t xml:space="preserve">W5-04842.0B</t>
  </si>
  <si>
    <t xml:space="preserve">W5-04848.0B</t>
  </si>
  <si>
    <t xml:space="preserve">W5-04904.00</t>
  </si>
  <si>
    <t xml:space="preserve">KOMAD ZA ZAVARIVANJE</t>
  </si>
  <si>
    <t xml:space="preserve">W5-04910.00</t>
  </si>
  <si>
    <t xml:space="preserve">W5-04971.0B</t>
  </si>
  <si>
    <t xml:space="preserve">W5-04972.00</t>
  </si>
  <si>
    <t xml:space="preserve">W5-04973.0A</t>
  </si>
  <si>
    <t xml:space="preserve">W5-04975.0B</t>
  </si>
  <si>
    <t xml:space="preserve">W5-4977.0C</t>
  </si>
  <si>
    <t xml:space="preserve">W5-04980.00</t>
  </si>
  <si>
    <t xml:space="preserve">NOSIVI LIM</t>
  </si>
  <si>
    <t xml:space="preserve">W5-04987.0A</t>
  </si>
  <si>
    <t xml:space="preserve">W5-04991.0B</t>
  </si>
  <si>
    <t xml:space="preserve">W5-050021.00</t>
  </si>
  <si>
    <t xml:space="preserve">W5-05082.00</t>
  </si>
  <si>
    <t xml:space="preserve">W5-05098.00</t>
  </si>
  <si>
    <t xml:space="preserve">W5-05101.00</t>
  </si>
  <si>
    <t xml:space="preserve">W5-05117.00</t>
  </si>
  <si>
    <t xml:space="preserve">W5-05145.00</t>
  </si>
  <si>
    <t xml:space="preserve">W5-05217.00</t>
  </si>
  <si>
    <t xml:space="preserve">W5-05221.00</t>
  </si>
  <si>
    <t xml:space="preserve">W5-05224.00</t>
  </si>
  <si>
    <t xml:space="preserve">W5-05248.0A</t>
  </si>
  <si>
    <t xml:space="preserve">W5-05253.0B</t>
  </si>
  <si>
    <t xml:space="preserve">W5-05258.0A</t>
  </si>
  <si>
    <t xml:space="preserve">W5-05266.0C</t>
  </si>
  <si>
    <t xml:space="preserve">ODSTOJNI PRSTEN</t>
  </si>
  <si>
    <t xml:space="preserve">32</t>
  </si>
  <si>
    <t xml:space="preserve">W5-05293.0A</t>
  </si>
  <si>
    <t xml:space="preserve">UŠKA</t>
  </si>
  <si>
    <t xml:space="preserve">W5-05315.0C</t>
  </si>
  <si>
    <t xml:space="preserve">VODILICA</t>
  </si>
  <si>
    <t xml:space="preserve">23</t>
  </si>
  <si>
    <t xml:space="preserve">W5-05319.00</t>
  </si>
  <si>
    <t xml:space="preserve">W5-05325.0A</t>
  </si>
  <si>
    <t xml:space="preserve">W5-05334.00</t>
  </si>
  <si>
    <t xml:space="preserve">W5-05386.00</t>
  </si>
  <si>
    <t xml:space="preserve">GORNJI PRSTEN</t>
  </si>
  <si>
    <t xml:space="preserve">W5-05390.00</t>
  </si>
  <si>
    <t xml:space="preserve">DONJI PRSTEN</t>
  </si>
  <si>
    <t xml:space="preserve">W5-05399.00</t>
  </si>
  <si>
    <t xml:space="preserve">ZAŠTITA VENTILA</t>
  </si>
  <si>
    <t xml:space="preserve">W5-05419.00</t>
  </si>
  <si>
    <t xml:space="preserve">W5-05457.0A</t>
  </si>
  <si>
    <t xml:space="preserve">O-PROFIL</t>
  </si>
  <si>
    <t xml:space="preserve">W5-05469.0A</t>
  </si>
  <si>
    <t xml:space="preserve">MJERNA NAPRAVA</t>
  </si>
  <si>
    <t xml:space="preserve">W5-05471.00</t>
  </si>
  <si>
    <t xml:space="preserve">W5-05472.00</t>
  </si>
  <si>
    <t xml:space="preserve">W5-05478.00</t>
  </si>
  <si>
    <t xml:space="preserve">PLOČA ZA MONTAŽU</t>
  </si>
  <si>
    <t xml:space="preserve">W5-05489.0A</t>
  </si>
  <si>
    <t xml:space="preserve">W5-05503.00</t>
  </si>
  <si>
    <t xml:space="preserve">W5-05509.0A</t>
  </si>
  <si>
    <t xml:space="preserve">VRETENO</t>
  </si>
  <si>
    <t xml:space="preserve">W5-05511.0A</t>
  </si>
  <si>
    <t xml:space="preserve">ODRIVNI KOMAD</t>
  </si>
  <si>
    <t xml:space="preserve">W5-05536.00</t>
  </si>
  <si>
    <t xml:space="preserve">W5-05537.00</t>
  </si>
  <si>
    <t xml:space="preserve">PRIRUBNICA SA GRLOM</t>
  </si>
  <si>
    <t xml:space="preserve">Kn.</t>
  </si>
  <si>
    <t xml:space="preserve">KN/EUR =</t>
  </si>
  <si>
    <t xml:space="preserve">EUR.</t>
  </si>
  <si>
    <t xml:space="preserve">Datum :   29.02.2020.</t>
  </si>
  <si>
    <t xml:space="preserve">Procjenu izradio :</t>
  </si>
  <si>
    <r>
      <rPr>
        <sz val="9"/>
        <rFont val="Arial"/>
        <family val="2"/>
        <charset val="1"/>
      </rPr>
      <t xml:space="preserve">VEČESLAV GRŽINIĆ</t>
    </r>
    <r>
      <rPr>
        <sz val="8"/>
        <rFont val="Arial"/>
        <family val="2"/>
        <charset val="1"/>
      </rPr>
      <t xml:space="preserve">, dis.</t>
    </r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</si>
</sst>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General"/>
    <numFmt numFmtId="166" formatCode="#,##0"/>
    <numFmt numFmtId="167" formatCode="#,##0.00"/>
    <numFmt numFmtId="168" formatCode="0.00"/>
    <numFmt numFmtId="169" formatCode="#,##0.0"/>
    <numFmt numFmtId="170" formatCode="#,##0.000"/>
    <numFmt numFmtId="171" formatCode="0.0"/>
    <numFmt numFmtId="172" formatCode="0"/>
    <numFmt numFmtId="173" formatCode="@"/>
  </numFmts>
  <fonts count="29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 val="true"/>
      <sz val="8"/>
      <name val="Arial"/>
      <family val="2"/>
      <charset val="238"/>
    </font>
    <font>
      <b val="true"/>
      <sz val="9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1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sz val="9"/>
      <color rgb="FFFF0000"/>
      <name val="Arial"/>
      <family val="2"/>
      <charset val="238"/>
    </font>
    <font>
      <sz val="7"/>
      <color rgb="FF000000"/>
      <name val="Arial"/>
      <family val="2"/>
      <charset val="238"/>
    </font>
    <font>
      <b val="true"/>
      <sz val="12"/>
      <color rgb="FF000000"/>
      <name val="Arial"/>
      <family val="2"/>
      <charset val="238"/>
    </font>
    <font>
      <sz val="11"/>
      <color rgb="FF006100"/>
      <name val="Calibri"/>
      <family val="2"/>
      <charset val="238"/>
    </font>
    <font>
      <b val="true"/>
      <sz val="9"/>
      <color rgb="FF000000"/>
      <name val="Arial"/>
      <family val="2"/>
      <charset val="238"/>
    </font>
    <font>
      <b val="true"/>
      <sz val="12"/>
      <color rgb="FFFF0000"/>
      <name val="Arial"/>
      <family val="2"/>
      <charset val="238"/>
    </font>
    <font>
      <sz val="9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000000"/>
      <name val="Arial"/>
      <family val="2"/>
      <charset val="238"/>
    </font>
    <font>
      <sz val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FF"/>
        <bgColor rgb="FFFFFFCC"/>
      </patternFill>
    </fill>
  </fills>
  <borders count="32">
    <border diagonalUp="false" diagonalDown="false">
      <left/>
      <right/>
      <top/>
      <bottom/>
      <diagonal/>
    </border>
    <border diagonalUp="false" diagonalDown="false">
      <left style="thin"/>
      <right style="dotted"/>
      <top style="thin"/>
      <bottom/>
      <diagonal/>
    </border>
    <border diagonalUp="false" diagonalDown="false">
      <left style="dotted"/>
      <right style="dotted"/>
      <top style="thin"/>
      <bottom/>
      <diagonal/>
    </border>
    <border diagonalUp="false" diagonalDown="false">
      <left style="dotted"/>
      <right style="dotted"/>
      <top style="thin"/>
      <bottom style="thin"/>
      <diagonal/>
    </border>
    <border diagonalUp="false" diagonalDown="false">
      <left style="dotted"/>
      <right/>
      <top style="thin"/>
      <bottom/>
      <diagonal/>
    </border>
    <border diagonalUp="false" diagonalDown="false">
      <left style="dotted"/>
      <right style="thin"/>
      <top style="thin"/>
      <bottom/>
      <diagonal/>
    </border>
    <border diagonalUp="false" diagonalDown="false">
      <left style="thin"/>
      <right style="dotted"/>
      <top/>
      <bottom/>
      <diagonal/>
    </border>
    <border diagonalUp="false" diagonalDown="false">
      <left style="dotted"/>
      <right style="dotted"/>
      <top/>
      <bottom/>
      <diagonal/>
    </border>
    <border diagonalUp="false" diagonalDown="false">
      <left style="dotted"/>
      <right style="dotted"/>
      <top/>
      <bottom style="dotted"/>
      <diagonal/>
    </border>
    <border diagonalUp="false" diagonalDown="false">
      <left/>
      <right/>
      <top/>
      <bottom style="dotted"/>
      <diagonal/>
    </border>
    <border diagonalUp="false" diagonalDown="false">
      <left/>
      <right style="thin"/>
      <top/>
      <bottom style="dotted"/>
      <diagonal/>
    </border>
    <border diagonalUp="false" diagonalDown="false">
      <left style="thin"/>
      <right style="dotted"/>
      <top/>
      <bottom style="thin"/>
      <diagonal/>
    </border>
    <border diagonalUp="false" diagonalDown="false">
      <left style="dotted"/>
      <right style="dotted"/>
      <top/>
      <bottom style="thin"/>
      <diagonal/>
    </border>
    <border diagonalUp="false" diagonalDown="false">
      <left style="dotted"/>
      <right/>
      <top/>
      <bottom style="thin"/>
      <diagonal/>
    </border>
    <border diagonalUp="false" diagonalDown="false">
      <left style="dotted"/>
      <right style="dotted"/>
      <top style="dotted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 style="dotted"/>
      <diagonal/>
    </border>
    <border diagonalUp="false" diagonalDown="false">
      <left style="dotted"/>
      <right/>
      <top style="thin"/>
      <bottom style="dotted"/>
      <diagonal/>
    </border>
    <border diagonalUp="false" diagonalDown="false">
      <left style="dotted"/>
      <right style="dotted"/>
      <top style="thin"/>
      <bottom style="dotted"/>
      <diagonal/>
    </border>
    <border diagonalUp="false" diagonalDown="false">
      <left/>
      <right/>
      <top style="thin"/>
      <bottom style="dotted"/>
      <diagonal/>
    </border>
    <border diagonalUp="false" diagonalDown="false">
      <left/>
      <right style="thin"/>
      <top style="thin"/>
      <bottom style="dotted"/>
      <diagonal/>
    </border>
    <border diagonalUp="false" diagonalDown="false">
      <left style="thin"/>
      <right/>
      <top style="dotted"/>
      <bottom style="dotted"/>
      <diagonal/>
    </border>
    <border diagonalUp="false" diagonalDown="false">
      <left style="dotted"/>
      <right/>
      <top style="dotted"/>
      <bottom style="dotted"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/>
      <right/>
      <top style="dotted"/>
      <bottom style="dotted"/>
      <diagonal/>
    </border>
    <border diagonalUp="false" diagonalDown="false">
      <left/>
      <right style="thin"/>
      <top style="dotted"/>
      <bottom style="dotted"/>
      <diagonal/>
    </border>
    <border diagonalUp="false" diagonalDown="false">
      <left/>
      <right style="dotted"/>
      <top style="dotted"/>
      <bottom style="dotted"/>
      <diagonal/>
    </border>
    <border diagonalUp="false" diagonalDown="false">
      <left style="thin"/>
      <right style="dotted"/>
      <top style="dotted"/>
      <bottom style="thin"/>
      <diagonal/>
    </border>
    <border diagonalUp="false" diagonalDown="false">
      <left style="dotted"/>
      <right/>
      <top style="dotted"/>
      <bottom style="thin"/>
      <diagonal/>
    </border>
    <border diagonalUp="false" diagonalDown="false">
      <left/>
      <right style="dotted"/>
      <top style="dotted"/>
      <bottom style="thin"/>
      <diagonal/>
    </border>
    <border diagonalUp="false" diagonalDown="false">
      <left/>
      <right style="thin"/>
      <top style="dotted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2" borderId="0" applyFont="true" applyBorder="false" applyAlignment="true" applyProtection="false">
      <alignment horizontal="general" vertical="bottom" textRotation="0" wrapText="false" indent="0" shrinkToFit="false"/>
    </xf>
  </cellStyleXfs>
  <cellXfs count="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2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2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2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2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2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4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3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3" borderId="2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3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2" fillId="3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3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9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9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9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2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9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3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3" borderId="2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3" borderId="2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9" fillId="3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3" borderId="2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2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2" fillId="3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9" fillId="0" borderId="26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3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3" borderId="2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2" fillId="3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3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2" fillId="3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3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22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23" fillId="0" borderId="0" xfId="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9" fontId="24" fillId="0" borderId="3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5" fillId="0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26" fillId="0" borderId="0" xfId="21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3" fillId="0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_03. PROCJENA strojeva i opreme - ConVict" xfId="21"/>
    <cellStyle name="Excel Built-in Good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684"/>
  <sheetViews>
    <sheetView showFormulas="false" showGridLines="true" showRowColHeaders="true" showZeros="true" rightToLeft="false" tabSelected="true" showOutlineSymbols="true" defaultGridColor="true" view="normal" topLeftCell="A656" colorId="64" zoomScale="100" zoomScaleNormal="100" zoomScalePageLayoutView="100" workbookViewId="0">
      <selection pane="topLeft" activeCell="H676" activeCellId="0" sqref="H676"/>
    </sheetView>
  </sheetViews>
  <sheetFormatPr defaultRowHeight="15" zeroHeight="false" outlineLevelRow="0" outlineLevelCol="0"/>
  <cols>
    <col collapsed="false" customWidth="true" hidden="false" outlineLevel="0" max="1" min="1" style="0" width="5.43"/>
    <col collapsed="false" customWidth="true" hidden="false" outlineLevel="0" max="2" min="2" style="0" width="7.42"/>
    <col collapsed="false" customWidth="true" hidden="false" outlineLevel="0" max="3" min="3" style="0" width="14.43"/>
    <col collapsed="false" customWidth="true" hidden="false" outlineLevel="0" max="4" min="4" style="0" width="79.29"/>
    <col collapsed="false" customWidth="true" hidden="false" outlineLevel="0" max="5" min="5" style="0" width="9"/>
    <col collapsed="false" customWidth="true" hidden="false" outlineLevel="0" max="6" min="6" style="0" width="4.71"/>
    <col collapsed="false" customWidth="true" hidden="false" outlineLevel="0" max="7" min="7" style="0" width="7"/>
    <col collapsed="false" customWidth="true" hidden="false" outlineLevel="0" max="8" min="8" style="0" width="13.7"/>
    <col collapsed="false" customWidth="true" hidden="false" outlineLevel="0" max="1025" min="9" style="0" width="8.67"/>
  </cols>
  <sheetData>
    <row r="1" customFormat="false" ht="9.75" hidden="false" customHeight="true" outlineLevel="0" collapsed="false"/>
    <row r="2" s="6" customFormat="true" ht="12" hidden="false" customHeight="true" outlineLevel="0" collapsed="false">
      <c r="A2" s="1" t="s">
        <v>0</v>
      </c>
      <c r="B2" s="2"/>
      <c r="C2" s="2" t="s">
        <v>1</v>
      </c>
      <c r="D2" s="3" t="s">
        <v>2</v>
      </c>
      <c r="E2" s="4" t="s">
        <v>3</v>
      </c>
      <c r="F2" s="4"/>
      <c r="G2" s="2" t="s">
        <v>4</v>
      </c>
      <c r="H2" s="5" t="s">
        <v>5</v>
      </c>
    </row>
    <row r="3" s="6" customFormat="true" ht="12" hidden="false" customHeight="true" outlineLevel="0" collapsed="false">
      <c r="A3" s="7" t="s">
        <v>6</v>
      </c>
      <c r="B3" s="8" t="s">
        <v>7</v>
      </c>
      <c r="C3" s="8" t="s">
        <v>8</v>
      </c>
      <c r="D3" s="3"/>
      <c r="E3" s="9" t="s">
        <v>9</v>
      </c>
      <c r="F3" s="10" t="s">
        <v>10</v>
      </c>
      <c r="G3" s="11"/>
      <c r="H3" s="12" t="s">
        <v>11</v>
      </c>
    </row>
    <row r="4" s="6" customFormat="true" ht="12" hidden="false" customHeight="true" outlineLevel="0" collapsed="false">
      <c r="A4" s="13"/>
      <c r="B4" s="14"/>
      <c r="C4" s="14"/>
      <c r="D4" s="3"/>
      <c r="E4" s="15" t="s">
        <v>12</v>
      </c>
      <c r="F4" s="16"/>
      <c r="G4" s="17" t="s">
        <v>13</v>
      </c>
      <c r="H4" s="18" t="s">
        <v>14</v>
      </c>
      <c r="I4" s="19"/>
    </row>
    <row r="5" s="6" customFormat="true" ht="3.75" hidden="false" customHeight="true" outlineLevel="0" collapsed="false">
      <c r="A5" s="20"/>
      <c r="B5" s="21"/>
      <c r="C5" s="21"/>
      <c r="D5" s="22"/>
      <c r="E5" s="22"/>
      <c r="F5" s="23"/>
      <c r="G5" s="23"/>
      <c r="H5" s="24"/>
    </row>
    <row r="6" s="33" customFormat="true" ht="14.25" hidden="false" customHeight="true" outlineLevel="0" collapsed="false">
      <c r="A6" s="25" t="n">
        <v>1</v>
      </c>
      <c r="B6" s="26" t="s">
        <v>15</v>
      </c>
      <c r="C6" s="27" t="str">
        <f aca="false">CONCATENATE("913957W5-04882")</f>
        <v>913957W5-04882</v>
      </c>
      <c r="D6" s="28" t="s">
        <v>16</v>
      </c>
      <c r="E6" s="29" t="n">
        <v>3315.5</v>
      </c>
      <c r="F6" s="30" t="s">
        <v>17</v>
      </c>
      <c r="G6" s="31" t="n">
        <v>2</v>
      </c>
      <c r="H6" s="32" t="n">
        <v>1326.2</v>
      </c>
    </row>
    <row r="7" s="33" customFormat="true" ht="14.25" hidden="false" customHeight="true" outlineLevel="0" collapsed="false">
      <c r="A7" s="34" t="n">
        <f aca="false">A6+1</f>
        <v>2</v>
      </c>
      <c r="B7" s="35" t="s">
        <v>15</v>
      </c>
      <c r="C7" s="36" t="str">
        <f aca="false">CONCATENATE("913957W5-04883")</f>
        <v>913957W5-04883</v>
      </c>
      <c r="D7" s="37" t="s">
        <v>16</v>
      </c>
      <c r="E7" s="38" t="n">
        <v>2707.5</v>
      </c>
      <c r="F7" s="39" t="s">
        <v>17</v>
      </c>
      <c r="G7" s="40" t="n">
        <v>2</v>
      </c>
      <c r="H7" s="41" t="n">
        <v>1083</v>
      </c>
    </row>
    <row r="8" s="33" customFormat="true" ht="14.25" hidden="false" customHeight="true" outlineLevel="0" collapsed="false">
      <c r="A8" s="34" t="n">
        <f aca="false">A7+1</f>
        <v>3</v>
      </c>
      <c r="B8" s="35" t="s">
        <v>15</v>
      </c>
      <c r="C8" s="36" t="str">
        <f aca="false">CONCATENATE("913957W5-04887")</f>
        <v>913957W5-04887</v>
      </c>
      <c r="D8" s="37" t="s">
        <v>18</v>
      </c>
      <c r="E8" s="38" t="n">
        <v>1881.19</v>
      </c>
      <c r="F8" s="39" t="s">
        <v>17</v>
      </c>
      <c r="G8" s="40" t="n">
        <v>2</v>
      </c>
      <c r="H8" s="41" t="n">
        <v>752.476</v>
      </c>
    </row>
    <row r="9" s="33" customFormat="true" ht="14.25" hidden="false" customHeight="true" outlineLevel="0" collapsed="false">
      <c r="A9" s="34" t="n">
        <f aca="false">A8+1</f>
        <v>4</v>
      </c>
      <c r="B9" s="35" t="s">
        <v>15</v>
      </c>
      <c r="C9" s="36" t="str">
        <f aca="false">CONCATENATE("913957W5-04888")</f>
        <v>913957W5-04888</v>
      </c>
      <c r="D9" s="37" t="s">
        <v>18</v>
      </c>
      <c r="E9" s="38" t="n">
        <v>1429.56</v>
      </c>
      <c r="F9" s="39" t="s">
        <v>17</v>
      </c>
      <c r="G9" s="40" t="n">
        <v>2</v>
      </c>
      <c r="H9" s="41" t="n">
        <v>571.824</v>
      </c>
    </row>
    <row r="10" s="33" customFormat="true" ht="14.25" hidden="false" customHeight="true" outlineLevel="0" collapsed="false">
      <c r="A10" s="34" t="n">
        <f aca="false">A9+1</f>
        <v>5</v>
      </c>
      <c r="B10" s="35" t="s">
        <v>15</v>
      </c>
      <c r="C10" s="36" t="str">
        <f aca="false">CONCATENATE("913957W5-04875")</f>
        <v>913957W5-04875</v>
      </c>
      <c r="D10" s="37" t="s">
        <v>19</v>
      </c>
      <c r="E10" s="38" t="n">
        <v>1026.76</v>
      </c>
      <c r="F10" s="39" t="s">
        <v>17</v>
      </c>
      <c r="G10" s="40" t="n">
        <v>2</v>
      </c>
      <c r="H10" s="41" t="n">
        <v>410.704</v>
      </c>
    </row>
    <row r="11" s="33" customFormat="true" ht="14.25" hidden="false" customHeight="true" outlineLevel="0" collapsed="false">
      <c r="A11" s="34" t="n">
        <f aca="false">A10+1</f>
        <v>6</v>
      </c>
      <c r="B11" s="35" t="s">
        <v>15</v>
      </c>
      <c r="C11" s="36" t="str">
        <f aca="false">CONCATENATE("913957W5-04892")</f>
        <v>913957W5-04892</v>
      </c>
      <c r="D11" s="37" t="s">
        <v>20</v>
      </c>
      <c r="E11" s="38" t="n">
        <v>1515.25</v>
      </c>
      <c r="F11" s="39" t="s">
        <v>17</v>
      </c>
      <c r="G11" s="40" t="n">
        <v>1</v>
      </c>
      <c r="H11" s="41" t="n">
        <v>303.05</v>
      </c>
    </row>
    <row r="12" s="33" customFormat="true" ht="14.25" hidden="false" customHeight="true" outlineLevel="0" collapsed="false">
      <c r="A12" s="34" t="n">
        <f aca="false">A11+1</f>
        <v>7</v>
      </c>
      <c r="B12" s="42" t="s">
        <v>21</v>
      </c>
      <c r="C12" s="43" t="str">
        <f aca="false">CONCATENATE("000888W4-01605")</f>
        <v>000888W4-01605</v>
      </c>
      <c r="D12" s="44" t="s">
        <v>22</v>
      </c>
      <c r="E12" s="45" t="n">
        <v>5.7</v>
      </c>
      <c r="F12" s="46" t="s">
        <v>17</v>
      </c>
      <c r="G12" s="47" t="n">
        <v>32</v>
      </c>
      <c r="H12" s="41" t="n">
        <v>36.48</v>
      </c>
    </row>
    <row r="13" s="33" customFormat="true" ht="14.25" hidden="false" customHeight="true" outlineLevel="0" collapsed="false">
      <c r="A13" s="34" t="n">
        <f aca="false">A12+1</f>
        <v>8</v>
      </c>
      <c r="B13" s="42" t="s">
        <v>21</v>
      </c>
      <c r="C13" s="43" t="str">
        <f aca="false">CONCATENATE("000888W4-01622")</f>
        <v>000888W4-01622</v>
      </c>
      <c r="D13" s="44" t="s">
        <v>23</v>
      </c>
      <c r="E13" s="45" t="n">
        <v>11.11</v>
      </c>
      <c r="F13" s="46" t="s">
        <v>17</v>
      </c>
      <c r="G13" s="47" t="n">
        <v>12</v>
      </c>
      <c r="H13" s="41" t="n">
        <v>26.664</v>
      </c>
    </row>
    <row r="14" s="33" customFormat="true" ht="14.25" hidden="false" customHeight="true" outlineLevel="0" collapsed="false">
      <c r="A14" s="34" t="n">
        <f aca="false">A13+1</f>
        <v>9</v>
      </c>
      <c r="B14" s="42" t="s">
        <v>21</v>
      </c>
      <c r="C14" s="43" t="str">
        <f aca="false">CONCATENATE("000888W4-01662")</f>
        <v>000888W4-01662</v>
      </c>
      <c r="D14" s="44" t="s">
        <v>24</v>
      </c>
      <c r="E14" s="45" t="n">
        <v>2.98</v>
      </c>
      <c r="F14" s="46" t="s">
        <v>17</v>
      </c>
      <c r="G14" s="47" t="n">
        <v>32</v>
      </c>
      <c r="H14" s="41" t="n">
        <v>19.072</v>
      </c>
    </row>
    <row r="15" s="33" customFormat="true" ht="14.25" hidden="false" customHeight="true" outlineLevel="0" collapsed="false">
      <c r="A15" s="34" t="n">
        <f aca="false">A14+1</f>
        <v>10</v>
      </c>
      <c r="B15" s="42" t="s">
        <v>21</v>
      </c>
      <c r="C15" s="43" t="str">
        <f aca="false">CONCATENATE("10086896")</f>
        <v>10086896</v>
      </c>
      <c r="D15" s="44" t="s">
        <v>25</v>
      </c>
      <c r="E15" s="45" t="n">
        <v>1.59</v>
      </c>
      <c r="F15" s="46" t="s">
        <v>17</v>
      </c>
      <c r="G15" s="47" t="n">
        <v>25</v>
      </c>
      <c r="H15" s="41" t="n">
        <v>7.95</v>
      </c>
    </row>
    <row r="16" s="33" customFormat="true" ht="14.25" hidden="false" customHeight="true" outlineLevel="0" collapsed="false">
      <c r="A16" s="34" t="n">
        <f aca="false">A15+1</f>
        <v>11</v>
      </c>
      <c r="B16" s="42" t="s">
        <v>21</v>
      </c>
      <c r="C16" s="43" t="str">
        <f aca="false">CONCATENATE("10100499")</f>
        <v>10100499</v>
      </c>
      <c r="D16" s="44" t="s">
        <v>26</v>
      </c>
      <c r="E16" s="45" t="n">
        <v>2.34</v>
      </c>
      <c r="F16" s="46" t="s">
        <v>17</v>
      </c>
      <c r="G16" s="47" t="n">
        <v>32</v>
      </c>
      <c r="H16" s="41" t="n">
        <v>14.976</v>
      </c>
    </row>
    <row r="17" s="33" customFormat="true" ht="14.25" hidden="false" customHeight="true" outlineLevel="0" collapsed="false">
      <c r="A17" s="34" t="n">
        <f aca="false">A16+1</f>
        <v>12</v>
      </c>
      <c r="B17" s="42" t="s">
        <v>21</v>
      </c>
      <c r="C17" s="43" t="str">
        <f aca="false">CONCATENATE("10100507")</f>
        <v>10100507</v>
      </c>
      <c r="D17" s="44" t="s">
        <v>27</v>
      </c>
      <c r="E17" s="45" t="n">
        <v>0.55</v>
      </c>
      <c r="F17" s="46" t="s">
        <v>17</v>
      </c>
      <c r="G17" s="47" t="n">
        <v>64</v>
      </c>
      <c r="H17" s="41" t="n">
        <v>7.04</v>
      </c>
    </row>
    <row r="18" s="33" customFormat="true" ht="14.25" hidden="false" customHeight="true" outlineLevel="0" collapsed="false">
      <c r="A18" s="34" t="n">
        <f aca="false">A17+1</f>
        <v>13</v>
      </c>
      <c r="B18" s="42" t="s">
        <v>21</v>
      </c>
      <c r="C18" s="43" t="str">
        <f aca="false">CONCATENATE("10106846")</f>
        <v>10106846</v>
      </c>
      <c r="D18" s="44" t="s">
        <v>28</v>
      </c>
      <c r="E18" s="45" t="n">
        <v>2.75</v>
      </c>
      <c r="F18" s="46" t="s">
        <v>17</v>
      </c>
      <c r="G18" s="47" t="n">
        <v>8</v>
      </c>
      <c r="H18" s="41" t="n">
        <v>4.4</v>
      </c>
    </row>
    <row r="19" s="33" customFormat="true" ht="14.25" hidden="false" customHeight="true" outlineLevel="0" collapsed="false">
      <c r="A19" s="34" t="n">
        <f aca="false">A18+1</f>
        <v>14</v>
      </c>
      <c r="B19" s="42" t="s">
        <v>21</v>
      </c>
      <c r="C19" s="43" t="str">
        <f aca="false">CONCATENATE("10100810")</f>
        <v>10100810</v>
      </c>
      <c r="D19" s="44" t="s">
        <v>29</v>
      </c>
      <c r="E19" s="45" t="n">
        <v>0.61</v>
      </c>
      <c r="F19" s="46" t="s">
        <v>17</v>
      </c>
      <c r="G19" s="47" t="n">
        <v>32</v>
      </c>
      <c r="H19" s="41" t="n">
        <v>3.904</v>
      </c>
    </row>
    <row r="20" s="33" customFormat="true" ht="14.25" hidden="false" customHeight="true" outlineLevel="0" collapsed="false">
      <c r="A20" s="34" t="n">
        <f aca="false">A19+1</f>
        <v>15</v>
      </c>
      <c r="B20" s="42" t="s">
        <v>21</v>
      </c>
      <c r="C20" s="43" t="str">
        <f aca="false">CONCATENATE("10100513")</f>
        <v>10100513</v>
      </c>
      <c r="D20" s="44" t="s">
        <v>30</v>
      </c>
      <c r="E20" s="45" t="n">
        <v>2.28</v>
      </c>
      <c r="F20" s="46" t="s">
        <v>17</v>
      </c>
      <c r="G20" s="47" t="n">
        <v>8</v>
      </c>
      <c r="H20" s="41" t="n">
        <v>3.648</v>
      </c>
    </row>
    <row r="21" s="33" customFormat="true" ht="14.25" hidden="false" customHeight="true" outlineLevel="0" collapsed="false">
      <c r="A21" s="34" t="n">
        <f aca="false">A20+1</f>
        <v>16</v>
      </c>
      <c r="B21" s="42" t="s">
        <v>21</v>
      </c>
      <c r="C21" s="43" t="str">
        <f aca="false">CONCATENATE("10089586")</f>
        <v>10089586</v>
      </c>
      <c r="D21" s="44" t="s">
        <v>31</v>
      </c>
      <c r="E21" s="45" t="n">
        <v>1.8</v>
      </c>
      <c r="F21" s="46" t="s">
        <v>17</v>
      </c>
      <c r="G21" s="47" t="n">
        <v>8</v>
      </c>
      <c r="H21" s="41" t="n">
        <v>2.88</v>
      </c>
    </row>
    <row r="22" s="33" customFormat="true" ht="14.25" hidden="false" customHeight="true" outlineLevel="0" collapsed="false">
      <c r="A22" s="34" t="n">
        <f aca="false">A21+1</f>
        <v>17</v>
      </c>
      <c r="B22" s="42" t="s">
        <v>21</v>
      </c>
      <c r="C22" s="43" t="str">
        <f aca="false">CONCATENATE("10100677")</f>
        <v>10100677</v>
      </c>
      <c r="D22" s="44" t="s">
        <v>32</v>
      </c>
      <c r="E22" s="45" t="n">
        <v>2.91</v>
      </c>
      <c r="F22" s="46" t="s">
        <v>17</v>
      </c>
      <c r="G22" s="47" t="n">
        <v>4</v>
      </c>
      <c r="H22" s="41" t="n">
        <v>2.328</v>
      </c>
    </row>
    <row r="23" s="33" customFormat="true" ht="14.25" hidden="false" customHeight="true" outlineLevel="0" collapsed="false">
      <c r="A23" s="34" t="n">
        <f aca="false">A22+1</f>
        <v>18</v>
      </c>
      <c r="B23" s="42" t="s">
        <v>21</v>
      </c>
      <c r="C23" s="43" t="str">
        <f aca="false">CONCATENATE("10081202")</f>
        <v>10081202</v>
      </c>
      <c r="D23" s="44" t="s">
        <v>33</v>
      </c>
      <c r="E23" s="45" t="n">
        <v>2.66</v>
      </c>
      <c r="F23" s="46" t="s">
        <v>17</v>
      </c>
      <c r="G23" s="47" t="n">
        <v>4</v>
      </c>
      <c r="H23" s="41" t="n">
        <v>2.128</v>
      </c>
    </row>
    <row r="24" s="33" customFormat="true" ht="14.25" hidden="false" customHeight="true" outlineLevel="0" collapsed="false">
      <c r="A24" s="34" t="n">
        <f aca="false">A23+1</f>
        <v>19</v>
      </c>
      <c r="B24" s="42" t="s">
        <v>21</v>
      </c>
      <c r="C24" s="43" t="str">
        <f aca="false">CONCATENATE("10100512")</f>
        <v>10100512</v>
      </c>
      <c r="D24" s="44" t="s">
        <v>34</v>
      </c>
      <c r="E24" s="48" t="n">
        <v>0.39</v>
      </c>
      <c r="F24" s="46" t="s">
        <v>17</v>
      </c>
      <c r="G24" s="47" t="n">
        <v>24</v>
      </c>
      <c r="H24" s="41" t="n">
        <v>1.872</v>
      </c>
    </row>
    <row r="25" s="33" customFormat="true" ht="14.25" hidden="false" customHeight="true" outlineLevel="0" collapsed="false">
      <c r="A25" s="34" t="n">
        <f aca="false">A24+1</f>
        <v>20</v>
      </c>
      <c r="B25" s="42" t="s">
        <v>21</v>
      </c>
      <c r="C25" s="43" t="str">
        <f aca="false">CONCATENATE("10081184")</f>
        <v>10081184</v>
      </c>
      <c r="D25" s="44" t="s">
        <v>35</v>
      </c>
      <c r="E25" s="45" t="n">
        <v>1.57</v>
      </c>
      <c r="F25" s="46" t="s">
        <v>17</v>
      </c>
      <c r="G25" s="47" t="n">
        <v>4</v>
      </c>
      <c r="H25" s="49" t="n">
        <v>1.256</v>
      </c>
    </row>
    <row r="26" s="33" customFormat="true" ht="14.25" hidden="false" customHeight="true" outlineLevel="0" collapsed="false">
      <c r="A26" s="34" t="n">
        <f aca="false">A25+1</f>
        <v>21</v>
      </c>
      <c r="B26" s="42" t="s">
        <v>21</v>
      </c>
      <c r="C26" s="43" t="str">
        <f aca="false">CONCATENATE("10102254")</f>
        <v>10102254</v>
      </c>
      <c r="D26" s="44" t="s">
        <v>36</v>
      </c>
      <c r="E26" s="48" t="n">
        <v>0.75</v>
      </c>
      <c r="F26" s="46" t="s">
        <v>17</v>
      </c>
      <c r="G26" s="47" t="n">
        <v>8</v>
      </c>
      <c r="H26" s="49" t="n">
        <v>1.2</v>
      </c>
    </row>
    <row r="27" s="33" customFormat="true" ht="14.25" hidden="false" customHeight="true" outlineLevel="0" collapsed="false">
      <c r="A27" s="34" t="n">
        <f aca="false">A26+1</f>
        <v>22</v>
      </c>
      <c r="B27" s="42" t="s">
        <v>21</v>
      </c>
      <c r="C27" s="43" t="str">
        <f aca="false">CONCATENATE("10100678")</f>
        <v>10100678</v>
      </c>
      <c r="D27" s="44" t="s">
        <v>37</v>
      </c>
      <c r="E27" s="48" t="n">
        <v>0.33</v>
      </c>
      <c r="F27" s="46" t="s">
        <v>17</v>
      </c>
      <c r="G27" s="47" t="n">
        <v>16</v>
      </c>
      <c r="H27" s="49" t="n">
        <v>1.056</v>
      </c>
    </row>
    <row r="28" s="33" customFormat="true" ht="14.25" hidden="false" customHeight="true" outlineLevel="0" collapsed="false">
      <c r="A28" s="34" t="n">
        <f aca="false">A27+1</f>
        <v>23</v>
      </c>
      <c r="B28" s="42" t="s">
        <v>21</v>
      </c>
      <c r="C28" s="43" t="str">
        <f aca="false">CONCATENATE("10100515")</f>
        <v>10100515</v>
      </c>
      <c r="D28" s="44" t="s">
        <v>38</v>
      </c>
      <c r="E28" s="48" t="n">
        <v>0.83</v>
      </c>
      <c r="F28" s="46" t="s">
        <v>17</v>
      </c>
      <c r="G28" s="47" t="n">
        <v>4</v>
      </c>
      <c r="H28" s="49" t="n">
        <v>0.664</v>
      </c>
    </row>
    <row r="29" s="33" customFormat="true" ht="14.25" hidden="false" customHeight="true" outlineLevel="0" collapsed="false">
      <c r="A29" s="34" t="n">
        <f aca="false">A28+1</f>
        <v>24</v>
      </c>
      <c r="B29" s="42" t="s">
        <v>21</v>
      </c>
      <c r="C29" s="43" t="str">
        <f aca="false">CONCATENATE("10074875")</f>
        <v>10074875</v>
      </c>
      <c r="D29" s="44" t="s">
        <v>39</v>
      </c>
      <c r="E29" s="48" t="n">
        <v>0.1</v>
      </c>
      <c r="F29" s="46" t="s">
        <v>17</v>
      </c>
      <c r="G29" s="47" t="n">
        <v>24</v>
      </c>
      <c r="H29" s="49" t="n">
        <v>0.48</v>
      </c>
    </row>
    <row r="30" s="33" customFormat="true" ht="14.25" hidden="false" customHeight="true" outlineLevel="0" collapsed="false">
      <c r="A30" s="34" t="n">
        <f aca="false">A29+1</f>
        <v>25</v>
      </c>
      <c r="B30" s="42" t="s">
        <v>21</v>
      </c>
      <c r="C30" s="43" t="str">
        <f aca="false">CONCATENATE("10077669")</f>
        <v>10077669</v>
      </c>
      <c r="D30" s="44" t="s">
        <v>40</v>
      </c>
      <c r="E30" s="48" t="n">
        <v>0.16</v>
      </c>
      <c r="F30" s="46" t="s">
        <v>17</v>
      </c>
      <c r="G30" s="47" t="n">
        <v>4</v>
      </c>
      <c r="H30" s="49" t="n">
        <v>0.128</v>
      </c>
    </row>
    <row r="31" s="33" customFormat="true" ht="14.25" hidden="false" customHeight="true" outlineLevel="0" collapsed="false">
      <c r="A31" s="34" t="n">
        <f aca="false">A30+1</f>
        <v>26</v>
      </c>
      <c r="B31" s="42" t="s">
        <v>21</v>
      </c>
      <c r="C31" s="43" t="str">
        <f aca="false">CONCATENATE("10099935")</f>
        <v>10099935</v>
      </c>
      <c r="D31" s="44" t="s">
        <v>41</v>
      </c>
      <c r="E31" s="45" t="n">
        <v>6.33</v>
      </c>
      <c r="F31" s="46" t="s">
        <v>17</v>
      </c>
      <c r="G31" s="47" t="n">
        <v>19</v>
      </c>
      <c r="H31" s="41" t="n">
        <v>24.054</v>
      </c>
    </row>
    <row r="32" s="33" customFormat="true" ht="14.25" hidden="false" customHeight="true" outlineLevel="0" collapsed="false">
      <c r="A32" s="34" t="n">
        <f aca="false">A31+1</f>
        <v>27</v>
      </c>
      <c r="B32" s="42" t="s">
        <v>21</v>
      </c>
      <c r="C32" s="43" t="str">
        <f aca="false">CONCATENATE("000445W4-01604")</f>
        <v>000445W4-01604</v>
      </c>
      <c r="D32" s="44" t="s">
        <v>42</v>
      </c>
      <c r="E32" s="45" t="n">
        <v>25.27</v>
      </c>
      <c r="F32" s="46" t="s">
        <v>17</v>
      </c>
      <c r="G32" s="47" t="n">
        <v>9</v>
      </c>
      <c r="H32" s="41" t="n">
        <v>45.486</v>
      </c>
    </row>
    <row r="33" s="33" customFormat="true" ht="14.25" hidden="false" customHeight="true" outlineLevel="0" collapsed="false">
      <c r="A33" s="34" t="n">
        <f aca="false">A32+1</f>
        <v>28</v>
      </c>
      <c r="B33" s="42" t="s">
        <v>21</v>
      </c>
      <c r="C33" s="43" t="str">
        <f aca="false">CONCATENATE("000445W4-01639")</f>
        <v>000445W4-01639</v>
      </c>
      <c r="D33" s="44" t="s">
        <v>43</v>
      </c>
      <c r="E33" s="45" t="n">
        <v>82.59</v>
      </c>
      <c r="F33" s="46" t="s">
        <v>17</v>
      </c>
      <c r="G33" s="47" t="n">
        <v>1</v>
      </c>
      <c r="H33" s="41" t="n">
        <v>16.518</v>
      </c>
    </row>
    <row r="34" s="33" customFormat="true" ht="14.25" hidden="false" customHeight="true" outlineLevel="0" collapsed="false">
      <c r="A34" s="34" t="n">
        <f aca="false">A33+1</f>
        <v>29</v>
      </c>
      <c r="B34" s="42" t="s">
        <v>21</v>
      </c>
      <c r="C34" s="43" t="str">
        <f aca="false">CONCATENATE("000445W4-01640")</f>
        <v>000445W4-01640</v>
      </c>
      <c r="D34" s="44" t="s">
        <v>44</v>
      </c>
      <c r="E34" s="45" t="n">
        <v>71.53</v>
      </c>
      <c r="F34" s="46" t="s">
        <v>17</v>
      </c>
      <c r="G34" s="47" t="n">
        <v>1</v>
      </c>
      <c r="H34" s="41" t="n">
        <v>14.306</v>
      </c>
    </row>
    <row r="35" s="33" customFormat="true" ht="14.25" hidden="false" customHeight="true" outlineLevel="0" collapsed="false">
      <c r="A35" s="34" t="n">
        <f aca="false">A34+1</f>
        <v>30</v>
      </c>
      <c r="B35" s="42" t="s">
        <v>21</v>
      </c>
      <c r="C35" s="43" t="str">
        <f aca="false">CONCATENATE("10106847")</f>
        <v>10106847</v>
      </c>
      <c r="D35" s="44" t="s">
        <v>45</v>
      </c>
      <c r="E35" s="45" t="n">
        <v>8.39</v>
      </c>
      <c r="F35" s="46" t="s">
        <v>17</v>
      </c>
      <c r="G35" s="47" t="n">
        <v>4</v>
      </c>
      <c r="H35" s="41" t="n">
        <v>6.712</v>
      </c>
    </row>
    <row r="36" s="33" customFormat="true" ht="14.25" hidden="false" customHeight="true" outlineLevel="0" collapsed="false">
      <c r="A36" s="34" t="n">
        <f aca="false">A35+1</f>
        <v>31</v>
      </c>
      <c r="B36" s="42" t="s">
        <v>21</v>
      </c>
      <c r="C36" s="43" t="str">
        <f aca="false">CONCATENATE("10100665")</f>
        <v>10100665</v>
      </c>
      <c r="D36" s="44" t="s">
        <v>46</v>
      </c>
      <c r="E36" s="45" t="n">
        <v>7.25</v>
      </c>
      <c r="F36" s="46" t="s">
        <v>17</v>
      </c>
      <c r="G36" s="47" t="n">
        <v>4</v>
      </c>
      <c r="H36" s="41" t="n">
        <v>5.8</v>
      </c>
    </row>
    <row r="37" s="33" customFormat="true" ht="14.25" hidden="false" customHeight="true" outlineLevel="0" collapsed="false">
      <c r="A37" s="34" t="n">
        <f aca="false">A36+1</f>
        <v>32</v>
      </c>
      <c r="B37" s="42" t="s">
        <v>21</v>
      </c>
      <c r="C37" s="43" t="str">
        <f aca="false">CONCATENATE("10106848")</f>
        <v>10106848</v>
      </c>
      <c r="D37" s="44" t="s">
        <v>47</v>
      </c>
      <c r="E37" s="45" t="n">
        <v>4.35</v>
      </c>
      <c r="F37" s="46" t="s">
        <v>17</v>
      </c>
      <c r="G37" s="47" t="n">
        <v>4</v>
      </c>
      <c r="H37" s="41" t="n">
        <v>3.48</v>
      </c>
    </row>
    <row r="38" s="33" customFormat="true" ht="14.25" hidden="false" customHeight="true" outlineLevel="0" collapsed="false">
      <c r="A38" s="34" t="n">
        <f aca="false">A37+1</f>
        <v>33</v>
      </c>
      <c r="B38" s="42" t="s">
        <v>21</v>
      </c>
      <c r="C38" s="43" t="str">
        <f aca="false">CONCATENATE("10100664")</f>
        <v>10100664</v>
      </c>
      <c r="D38" s="44" t="s">
        <v>48</v>
      </c>
      <c r="E38" s="45" t="n">
        <v>2.79</v>
      </c>
      <c r="F38" s="46" t="s">
        <v>17</v>
      </c>
      <c r="G38" s="47" t="n">
        <v>4</v>
      </c>
      <c r="H38" s="41" t="n">
        <v>2.232</v>
      </c>
    </row>
    <row r="39" s="33" customFormat="true" ht="14.25" hidden="false" customHeight="true" outlineLevel="0" collapsed="false">
      <c r="A39" s="34" t="n">
        <f aca="false">A38+1</f>
        <v>34</v>
      </c>
      <c r="B39" s="42" t="s">
        <v>21</v>
      </c>
      <c r="C39" s="43" t="str">
        <f aca="false">CONCATENATE("10101713")</f>
        <v>10101713</v>
      </c>
      <c r="D39" s="44" t="s">
        <v>49</v>
      </c>
      <c r="E39" s="45" t="n">
        <v>114.62</v>
      </c>
      <c r="F39" s="46" t="s">
        <v>17</v>
      </c>
      <c r="G39" s="47" t="n">
        <v>5</v>
      </c>
      <c r="H39" s="41" t="n">
        <v>114.62</v>
      </c>
    </row>
    <row r="40" s="33" customFormat="true" ht="14.25" hidden="false" customHeight="true" outlineLevel="0" collapsed="false">
      <c r="A40" s="34" t="n">
        <f aca="false">A39+1</f>
        <v>35</v>
      </c>
      <c r="B40" s="42" t="s">
        <v>21</v>
      </c>
      <c r="C40" s="43" t="str">
        <f aca="false">CONCATENATE("10101714")</f>
        <v>10101714</v>
      </c>
      <c r="D40" s="44" t="s">
        <v>50</v>
      </c>
      <c r="E40" s="45" t="n">
        <v>474.12</v>
      </c>
      <c r="F40" s="46" t="s">
        <v>51</v>
      </c>
      <c r="G40" s="47" t="n">
        <v>1</v>
      </c>
      <c r="H40" s="41" t="n">
        <v>94.824</v>
      </c>
    </row>
    <row r="41" s="33" customFormat="true" ht="14.25" hidden="false" customHeight="true" outlineLevel="0" collapsed="false">
      <c r="A41" s="34" t="n">
        <f aca="false">A40+1</f>
        <v>36</v>
      </c>
      <c r="B41" s="42" t="s">
        <v>21</v>
      </c>
      <c r="C41" s="43" t="str">
        <f aca="false">CONCATENATE("10053305")</f>
        <v>10053305</v>
      </c>
      <c r="D41" s="44" t="s">
        <v>52</v>
      </c>
      <c r="E41" s="45" t="n">
        <v>215.48</v>
      </c>
      <c r="F41" s="46" t="s">
        <v>17</v>
      </c>
      <c r="G41" s="47" t="n">
        <v>2</v>
      </c>
      <c r="H41" s="41" t="n">
        <v>86.192</v>
      </c>
    </row>
    <row r="42" s="33" customFormat="true" ht="14.25" hidden="false" customHeight="true" outlineLevel="0" collapsed="false">
      <c r="A42" s="34" t="n">
        <f aca="false">A41+1</f>
        <v>37</v>
      </c>
      <c r="B42" s="42" t="s">
        <v>21</v>
      </c>
      <c r="C42" s="43" t="str">
        <f aca="false">CONCATENATE("000445W4-01604")</f>
        <v>000445W4-01604</v>
      </c>
      <c r="D42" s="44" t="s">
        <v>42</v>
      </c>
      <c r="E42" s="45" t="n">
        <v>25.27</v>
      </c>
      <c r="F42" s="46" t="s">
        <v>17</v>
      </c>
      <c r="G42" s="47" t="n">
        <v>2</v>
      </c>
      <c r="H42" s="41" t="n">
        <v>10.108</v>
      </c>
    </row>
    <row r="43" s="33" customFormat="true" ht="14.25" hidden="false" customHeight="true" outlineLevel="0" collapsed="false">
      <c r="A43" s="34" t="n">
        <f aca="false">A42+1</f>
        <v>38</v>
      </c>
      <c r="B43" s="42" t="s">
        <v>53</v>
      </c>
      <c r="C43" s="43" t="str">
        <f aca="false">CONCATENATE("10106727")</f>
        <v>10106727</v>
      </c>
      <c r="D43" s="44" t="s">
        <v>54</v>
      </c>
      <c r="E43" s="48" t="n">
        <v>0.74</v>
      </c>
      <c r="F43" s="46" t="s">
        <v>17</v>
      </c>
      <c r="G43" s="47" t="n">
        <v>50</v>
      </c>
      <c r="H43" s="41" t="n">
        <v>7.4</v>
      </c>
    </row>
    <row r="44" s="33" customFormat="true" ht="14.25" hidden="false" customHeight="true" outlineLevel="0" collapsed="false">
      <c r="A44" s="34" t="n">
        <f aca="false">A43+1</f>
        <v>39</v>
      </c>
      <c r="B44" s="42" t="s">
        <v>53</v>
      </c>
      <c r="C44" s="43" t="str">
        <f aca="false">CONCATENATE("10106246")</f>
        <v>10106246</v>
      </c>
      <c r="D44" s="44" t="s">
        <v>55</v>
      </c>
      <c r="E44" s="48" t="n">
        <v>0.74</v>
      </c>
      <c r="F44" s="46" t="s">
        <v>17</v>
      </c>
      <c r="G44" s="47" t="n">
        <v>44</v>
      </c>
      <c r="H44" s="41" t="n">
        <v>6.512</v>
      </c>
    </row>
    <row r="45" s="33" customFormat="true" ht="14.25" hidden="false" customHeight="true" outlineLevel="0" collapsed="false">
      <c r="A45" s="34" t="n">
        <f aca="false">A44+1</f>
        <v>40</v>
      </c>
      <c r="B45" s="42" t="s">
        <v>53</v>
      </c>
      <c r="C45" s="43" t="str">
        <f aca="false">CONCATENATE("10104445")</f>
        <v>10104445</v>
      </c>
      <c r="D45" s="44" t="s">
        <v>56</v>
      </c>
      <c r="E45" s="48" t="n">
        <v>0.74</v>
      </c>
      <c r="F45" s="46" t="s">
        <v>17</v>
      </c>
      <c r="G45" s="47" t="n">
        <v>32</v>
      </c>
      <c r="H45" s="41" t="n">
        <v>4.736</v>
      </c>
    </row>
    <row r="46" s="33" customFormat="true" ht="14.25" hidden="false" customHeight="true" outlineLevel="0" collapsed="false">
      <c r="A46" s="34" t="n">
        <f aca="false">A45+1</f>
        <v>41</v>
      </c>
      <c r="B46" s="42" t="s">
        <v>53</v>
      </c>
      <c r="C46" s="43" t="str">
        <f aca="false">CONCATENATE("10106728")</f>
        <v>10106728</v>
      </c>
      <c r="D46" s="44" t="s">
        <v>57</v>
      </c>
      <c r="E46" s="48" t="n">
        <v>0.74</v>
      </c>
      <c r="F46" s="46" t="s">
        <v>17</v>
      </c>
      <c r="G46" s="47" t="n">
        <v>25</v>
      </c>
      <c r="H46" s="41" t="n">
        <v>3.7</v>
      </c>
    </row>
    <row r="47" s="33" customFormat="true" ht="14.25" hidden="false" customHeight="true" outlineLevel="0" collapsed="false">
      <c r="A47" s="34" t="n">
        <f aca="false">A46+1</f>
        <v>42</v>
      </c>
      <c r="B47" s="42" t="s">
        <v>53</v>
      </c>
      <c r="C47" s="43" t="str">
        <f aca="false">CONCATENATE("10106726")</f>
        <v>10106726</v>
      </c>
      <c r="D47" s="44" t="s">
        <v>58</v>
      </c>
      <c r="E47" s="48" t="n">
        <v>0.74</v>
      </c>
      <c r="F47" s="46" t="s">
        <v>17</v>
      </c>
      <c r="G47" s="47" t="n">
        <v>25</v>
      </c>
      <c r="H47" s="41" t="n">
        <v>3.7</v>
      </c>
    </row>
    <row r="48" s="33" customFormat="true" ht="14.25" hidden="false" customHeight="true" outlineLevel="0" collapsed="false">
      <c r="A48" s="34" t="n">
        <f aca="false">A47+1</f>
        <v>43</v>
      </c>
      <c r="B48" s="42" t="s">
        <v>53</v>
      </c>
      <c r="C48" s="43" t="str">
        <f aca="false">CONCATENATE("10106245")</f>
        <v>10106245</v>
      </c>
      <c r="D48" s="44" t="s">
        <v>59</v>
      </c>
      <c r="E48" s="48" t="n">
        <v>0.74</v>
      </c>
      <c r="F48" s="46" t="s">
        <v>17</v>
      </c>
      <c r="G48" s="47" t="n">
        <v>21</v>
      </c>
      <c r="H48" s="41" t="n">
        <v>3.108</v>
      </c>
    </row>
    <row r="49" s="33" customFormat="true" ht="14.25" hidden="false" customHeight="true" outlineLevel="0" collapsed="false">
      <c r="A49" s="34" t="n">
        <f aca="false">A48+1</f>
        <v>44</v>
      </c>
      <c r="B49" s="42" t="s">
        <v>53</v>
      </c>
      <c r="C49" s="43" t="str">
        <f aca="false">CONCATENATE("10106266")</f>
        <v>10106266</v>
      </c>
      <c r="D49" s="44" t="s">
        <v>60</v>
      </c>
      <c r="E49" s="48" t="n">
        <v>0.74</v>
      </c>
      <c r="F49" s="46" t="s">
        <v>17</v>
      </c>
      <c r="G49" s="47" t="n">
        <v>14</v>
      </c>
      <c r="H49" s="41" t="n">
        <v>2.072</v>
      </c>
    </row>
    <row r="50" s="33" customFormat="true" ht="14.25" hidden="false" customHeight="true" outlineLevel="0" collapsed="false">
      <c r="A50" s="34" t="n">
        <f aca="false">A49+1</f>
        <v>45</v>
      </c>
      <c r="B50" s="42" t="s">
        <v>53</v>
      </c>
      <c r="C50" s="43" t="str">
        <f aca="false">CONCATENATE("10106247")</f>
        <v>10106247</v>
      </c>
      <c r="D50" s="44" t="s">
        <v>61</v>
      </c>
      <c r="E50" s="48" t="n">
        <v>0.74</v>
      </c>
      <c r="F50" s="46" t="s">
        <v>17</v>
      </c>
      <c r="G50" s="47" t="n">
        <v>4</v>
      </c>
      <c r="H50" s="41" t="n">
        <v>0.592</v>
      </c>
    </row>
    <row r="51" s="33" customFormat="true" ht="14.25" hidden="false" customHeight="true" outlineLevel="0" collapsed="false">
      <c r="A51" s="34" t="n">
        <f aca="false">A50+1</f>
        <v>46</v>
      </c>
      <c r="B51" s="42" t="s">
        <v>53</v>
      </c>
      <c r="C51" s="43" t="str">
        <f aca="false">CONCATENATE("10102172")</f>
        <v>10102172</v>
      </c>
      <c r="D51" s="44" t="s">
        <v>62</v>
      </c>
      <c r="E51" s="48" t="n">
        <v>0.74</v>
      </c>
      <c r="F51" s="46" t="s">
        <v>17</v>
      </c>
      <c r="G51" s="47" t="n">
        <v>4</v>
      </c>
      <c r="H51" s="41" t="n">
        <v>0.592</v>
      </c>
    </row>
    <row r="52" s="33" customFormat="true" ht="14.25" hidden="false" customHeight="true" outlineLevel="0" collapsed="false">
      <c r="A52" s="34" t="n">
        <f aca="false">A51+1</f>
        <v>47</v>
      </c>
      <c r="B52" s="35" t="s">
        <v>63</v>
      </c>
      <c r="C52" s="36" t="str">
        <f aca="false">CONCATENATE("10099084")</f>
        <v>10099084</v>
      </c>
      <c r="D52" s="37" t="s">
        <v>64</v>
      </c>
      <c r="E52" s="38" t="n">
        <v>44.12</v>
      </c>
      <c r="F52" s="39" t="s">
        <v>65</v>
      </c>
      <c r="G52" s="40" t="n">
        <v>30</v>
      </c>
      <c r="H52" s="41" t="n">
        <v>264.72</v>
      </c>
    </row>
    <row r="53" s="33" customFormat="true" ht="14.25" hidden="false" customHeight="true" outlineLevel="0" collapsed="false">
      <c r="A53" s="34" t="n">
        <f aca="false">A52+1</f>
        <v>48</v>
      </c>
      <c r="B53" s="42" t="s">
        <v>66</v>
      </c>
      <c r="C53" s="43" t="str">
        <f aca="false">CONCATENATE("10104995")</f>
        <v>10104995</v>
      </c>
      <c r="D53" s="44" t="s">
        <v>67</v>
      </c>
      <c r="E53" s="45" t="n">
        <v>16.5</v>
      </c>
      <c r="F53" s="46" t="s">
        <v>65</v>
      </c>
      <c r="G53" s="47" t="n">
        <v>2.48</v>
      </c>
      <c r="H53" s="41" t="n">
        <v>8.184</v>
      </c>
    </row>
    <row r="54" s="33" customFormat="true" ht="14.25" hidden="false" customHeight="true" outlineLevel="0" collapsed="false">
      <c r="A54" s="34" t="n">
        <f aca="false">A53+1</f>
        <v>49</v>
      </c>
      <c r="B54" s="50" t="s">
        <v>68</v>
      </c>
      <c r="C54" s="51" t="str">
        <f aca="false">CONCATENATE("10099899")</f>
        <v>10099899</v>
      </c>
      <c r="D54" s="52" t="s">
        <v>69</v>
      </c>
      <c r="E54" s="53" t="n">
        <v>668.75</v>
      </c>
      <c r="F54" s="54" t="s">
        <v>65</v>
      </c>
      <c r="G54" s="55" t="n">
        <v>3</v>
      </c>
      <c r="H54" s="41" t="n">
        <v>401.25</v>
      </c>
    </row>
    <row r="55" s="33" customFormat="true" ht="14.25" hidden="false" customHeight="true" outlineLevel="0" collapsed="false">
      <c r="A55" s="34" t="n">
        <f aca="false">A54+1</f>
        <v>50</v>
      </c>
      <c r="B55" s="35" t="s">
        <v>70</v>
      </c>
      <c r="C55" s="36" t="str">
        <f aca="false">CONCATENATE("10064631")</f>
        <v>10064631</v>
      </c>
      <c r="D55" s="37" t="s">
        <v>71</v>
      </c>
      <c r="E55" s="38" t="n">
        <v>2241</v>
      </c>
      <c r="F55" s="39" t="s">
        <v>72</v>
      </c>
      <c r="G55" s="56" t="n">
        <v>0.12</v>
      </c>
      <c r="H55" s="41" t="n">
        <v>53.784</v>
      </c>
    </row>
    <row r="56" s="33" customFormat="true" ht="14.25" hidden="false" customHeight="true" outlineLevel="0" collapsed="false">
      <c r="A56" s="34" t="n">
        <f aca="false">A55+1</f>
        <v>51</v>
      </c>
      <c r="B56" s="35" t="s">
        <v>73</v>
      </c>
      <c r="C56" s="36" t="str">
        <f aca="false">CONCATENATE("10098359")</f>
        <v>10098359</v>
      </c>
      <c r="D56" s="37" t="s">
        <v>74</v>
      </c>
      <c r="E56" s="38" t="n">
        <v>5238.47</v>
      </c>
      <c r="F56" s="39" t="s">
        <v>72</v>
      </c>
      <c r="G56" s="56" t="n">
        <v>1.338</v>
      </c>
      <c r="H56" s="41" t="n">
        <v>1401.814572</v>
      </c>
    </row>
    <row r="57" s="33" customFormat="true" ht="14.25" hidden="false" customHeight="true" outlineLevel="0" collapsed="false">
      <c r="A57" s="34" t="n">
        <f aca="false">A56+1</f>
        <v>52</v>
      </c>
      <c r="B57" s="35" t="s">
        <v>73</v>
      </c>
      <c r="C57" s="36" t="str">
        <f aca="false">CONCATENATE("10098415")</f>
        <v>10098415</v>
      </c>
      <c r="D57" s="37" t="s">
        <v>75</v>
      </c>
      <c r="E57" s="38" t="n">
        <v>1014.15</v>
      </c>
      <c r="F57" s="39" t="s">
        <v>72</v>
      </c>
      <c r="G57" s="40" t="n">
        <v>2.8</v>
      </c>
      <c r="H57" s="41" t="n">
        <v>567.924</v>
      </c>
    </row>
    <row r="58" s="33" customFormat="true" ht="14.25" hidden="false" customHeight="true" outlineLevel="0" collapsed="false">
      <c r="A58" s="34" t="n">
        <f aca="false">A57+1</f>
        <v>53</v>
      </c>
      <c r="B58" s="35" t="s">
        <v>73</v>
      </c>
      <c r="C58" s="36" t="str">
        <f aca="false">CONCATENATE("10098414")</f>
        <v>10098414</v>
      </c>
      <c r="D58" s="37" t="s">
        <v>76</v>
      </c>
      <c r="E58" s="38" t="n">
        <v>1074.57</v>
      </c>
      <c r="F58" s="39" t="s">
        <v>72</v>
      </c>
      <c r="G58" s="40" t="n">
        <v>2.64</v>
      </c>
      <c r="H58" s="41" t="n">
        <v>567.37296</v>
      </c>
    </row>
    <row r="59" s="33" customFormat="true" ht="14.25" hidden="false" customHeight="true" outlineLevel="0" collapsed="false">
      <c r="A59" s="34" t="n">
        <f aca="false">A58+1</f>
        <v>54</v>
      </c>
      <c r="B59" s="35" t="s">
        <v>77</v>
      </c>
      <c r="C59" s="36" t="str">
        <f aca="false">CONCATENATE("10092365")</f>
        <v>10092365</v>
      </c>
      <c r="D59" s="37" t="s">
        <v>78</v>
      </c>
      <c r="E59" s="38" t="n">
        <v>2637.6</v>
      </c>
      <c r="F59" s="39" t="s">
        <v>72</v>
      </c>
      <c r="G59" s="40" t="n">
        <v>27</v>
      </c>
      <c r="H59" s="41" t="n">
        <v>14243.04</v>
      </c>
    </row>
    <row r="60" s="33" customFormat="true" ht="14.25" hidden="false" customHeight="true" outlineLevel="0" collapsed="false">
      <c r="A60" s="34" t="n">
        <f aca="false">A59+1</f>
        <v>55</v>
      </c>
      <c r="B60" s="35" t="s">
        <v>79</v>
      </c>
      <c r="C60" s="36" t="str">
        <f aca="false">CONCATENATE("10096894")</f>
        <v>10096894</v>
      </c>
      <c r="D60" s="37" t="s">
        <v>80</v>
      </c>
      <c r="E60" s="38" t="n">
        <v>1</v>
      </c>
      <c r="F60" s="39" t="s">
        <v>72</v>
      </c>
      <c r="G60" s="40" t="n">
        <v>2</v>
      </c>
      <c r="H60" s="41" t="n">
        <v>0.4</v>
      </c>
    </row>
    <row r="61" s="33" customFormat="true" ht="14.25" hidden="false" customHeight="true" outlineLevel="0" collapsed="false">
      <c r="A61" s="34" t="n">
        <f aca="false">A60+1</f>
        <v>56</v>
      </c>
      <c r="B61" s="35" t="s">
        <v>81</v>
      </c>
      <c r="C61" s="36" t="str">
        <f aca="false">CONCATENATE("10064704")</f>
        <v>10064704</v>
      </c>
      <c r="D61" s="37" t="s">
        <v>82</v>
      </c>
      <c r="E61" s="38" t="n">
        <v>390.56</v>
      </c>
      <c r="F61" s="39" t="s">
        <v>72</v>
      </c>
      <c r="G61" s="40" t="n">
        <v>22</v>
      </c>
      <c r="H61" s="41" t="n">
        <v>1718.464</v>
      </c>
    </row>
    <row r="62" s="33" customFormat="true" ht="14.25" hidden="false" customHeight="true" outlineLevel="0" collapsed="false">
      <c r="A62" s="34" t="n">
        <f aca="false">A61+1</f>
        <v>57</v>
      </c>
      <c r="B62" s="35" t="s">
        <v>81</v>
      </c>
      <c r="C62" s="36" t="str">
        <f aca="false">CONCATENATE("10096456")</f>
        <v>10096456</v>
      </c>
      <c r="D62" s="37" t="s">
        <v>83</v>
      </c>
      <c r="E62" s="38" t="n">
        <v>547.2</v>
      </c>
      <c r="F62" s="39" t="s">
        <v>72</v>
      </c>
      <c r="G62" s="57" t="n">
        <v>0.25</v>
      </c>
      <c r="H62" s="41" t="n">
        <v>27.36</v>
      </c>
    </row>
    <row r="63" s="33" customFormat="true" ht="14.25" hidden="false" customHeight="true" outlineLevel="0" collapsed="false">
      <c r="A63" s="34" t="n">
        <f aca="false">A62+1</f>
        <v>58</v>
      </c>
      <c r="B63" s="35" t="s">
        <v>84</v>
      </c>
      <c r="C63" s="36" t="str">
        <f aca="false">CONCATENATE("10064743")</f>
        <v>10064743</v>
      </c>
      <c r="D63" s="37" t="s">
        <v>85</v>
      </c>
      <c r="E63" s="38" t="n">
        <v>3082.68</v>
      </c>
      <c r="F63" s="39" t="s">
        <v>72</v>
      </c>
      <c r="G63" s="57" t="n">
        <v>0.53</v>
      </c>
      <c r="H63" s="41" t="n">
        <v>326.76408</v>
      </c>
    </row>
    <row r="64" s="33" customFormat="true" ht="14.25" hidden="false" customHeight="true" outlineLevel="0" collapsed="false">
      <c r="A64" s="34" t="n">
        <f aca="false">A63+1</f>
        <v>59</v>
      </c>
      <c r="B64" s="35" t="s">
        <v>86</v>
      </c>
      <c r="C64" s="36" t="str">
        <f aca="false">CONCATENATE("0240265")</f>
        <v>0240265</v>
      </c>
      <c r="D64" s="37" t="s">
        <v>87</v>
      </c>
      <c r="E64" s="38" t="n">
        <v>13.76</v>
      </c>
      <c r="F64" s="39" t="s">
        <v>65</v>
      </c>
      <c r="G64" s="40" t="n">
        <v>1.2</v>
      </c>
      <c r="H64" s="41" t="n">
        <v>3.3024</v>
      </c>
    </row>
    <row r="65" s="33" customFormat="true" ht="14.25" hidden="false" customHeight="true" outlineLevel="0" collapsed="false">
      <c r="A65" s="34" t="n">
        <f aca="false">A64+1</f>
        <v>60</v>
      </c>
      <c r="B65" s="35" t="s">
        <v>88</v>
      </c>
      <c r="C65" s="36" t="str">
        <f aca="false">CONCATENATE("10105075")</f>
        <v>10105075</v>
      </c>
      <c r="D65" s="37" t="s">
        <v>89</v>
      </c>
      <c r="E65" s="38" t="n">
        <v>885.57</v>
      </c>
      <c r="F65" s="39" t="s">
        <v>65</v>
      </c>
      <c r="G65" s="40" t="n">
        <v>3.5</v>
      </c>
      <c r="H65" s="41" t="n">
        <v>619.899</v>
      </c>
    </row>
    <row r="66" s="33" customFormat="true" ht="14.25" hidden="false" customHeight="true" outlineLevel="0" collapsed="false">
      <c r="A66" s="34" t="n">
        <f aca="false">A65+1</f>
        <v>61</v>
      </c>
      <c r="B66" s="35" t="s">
        <v>88</v>
      </c>
      <c r="C66" s="36" t="str">
        <f aca="false">CONCATENATE("10100510")</f>
        <v>10100510</v>
      </c>
      <c r="D66" s="37" t="s">
        <v>90</v>
      </c>
      <c r="E66" s="38" t="n">
        <v>34.26</v>
      </c>
      <c r="F66" s="39" t="s">
        <v>65</v>
      </c>
      <c r="G66" s="40" t="n">
        <v>5.6</v>
      </c>
      <c r="H66" s="41" t="n">
        <v>38.3712</v>
      </c>
    </row>
    <row r="67" s="33" customFormat="true" ht="14.25" hidden="false" customHeight="true" outlineLevel="0" collapsed="false">
      <c r="A67" s="34" t="n">
        <f aca="false">A66+1</f>
        <v>62</v>
      </c>
      <c r="B67" s="35" t="s">
        <v>88</v>
      </c>
      <c r="C67" s="36" t="str">
        <f aca="false">CONCATENATE("10104517")</f>
        <v>10104517</v>
      </c>
      <c r="D67" s="37" t="s">
        <v>91</v>
      </c>
      <c r="E67" s="38" t="n">
        <v>35.71</v>
      </c>
      <c r="F67" s="39" t="s">
        <v>65</v>
      </c>
      <c r="G67" s="40" t="n">
        <v>3.92</v>
      </c>
      <c r="H67" s="41" t="n">
        <v>27.99664</v>
      </c>
    </row>
    <row r="68" s="33" customFormat="true" ht="14.25" hidden="false" customHeight="true" outlineLevel="0" collapsed="false">
      <c r="A68" s="34" t="n">
        <f aca="false">A67+1</f>
        <v>63</v>
      </c>
      <c r="B68" s="35" t="s">
        <v>88</v>
      </c>
      <c r="C68" s="36" t="str">
        <f aca="false">CONCATENATE("10099084")</f>
        <v>10099084</v>
      </c>
      <c r="D68" s="37" t="s">
        <v>92</v>
      </c>
      <c r="E68" s="38" t="n">
        <v>44.12</v>
      </c>
      <c r="F68" s="39" t="s">
        <v>65</v>
      </c>
      <c r="G68" s="40" t="n">
        <v>120</v>
      </c>
      <c r="H68" s="41" t="n">
        <v>1058.88</v>
      </c>
    </row>
    <row r="69" s="33" customFormat="true" ht="14.25" hidden="false" customHeight="true" outlineLevel="0" collapsed="false">
      <c r="A69" s="34" t="n">
        <f aca="false">A68+1</f>
        <v>64</v>
      </c>
      <c r="B69" s="35" t="s">
        <v>88</v>
      </c>
      <c r="C69" s="36" t="str">
        <f aca="false">CONCATENATE("10072373")</f>
        <v>10072373</v>
      </c>
      <c r="D69" s="37" t="s">
        <v>93</v>
      </c>
      <c r="E69" s="38" t="n">
        <v>41.13</v>
      </c>
      <c r="F69" s="39" t="s">
        <v>65</v>
      </c>
      <c r="G69" s="40" t="n">
        <v>22.45</v>
      </c>
      <c r="H69" s="41" t="n">
        <v>184.6737</v>
      </c>
    </row>
    <row r="70" s="33" customFormat="true" ht="14.25" hidden="false" customHeight="true" outlineLevel="0" collapsed="false">
      <c r="A70" s="34" t="n">
        <f aca="false">A69+1</f>
        <v>65</v>
      </c>
      <c r="B70" s="35" t="s">
        <v>88</v>
      </c>
      <c r="C70" s="36" t="str">
        <f aca="false">CONCATENATE("0240265")</f>
        <v>0240265</v>
      </c>
      <c r="D70" s="37" t="s">
        <v>87</v>
      </c>
      <c r="E70" s="38" t="n">
        <v>13.76</v>
      </c>
      <c r="F70" s="39" t="s">
        <v>65</v>
      </c>
      <c r="G70" s="57" t="n">
        <v>0.42</v>
      </c>
      <c r="H70" s="41" t="n">
        <v>1.15584</v>
      </c>
    </row>
    <row r="71" s="33" customFormat="true" ht="14.25" hidden="false" customHeight="true" outlineLevel="0" collapsed="false">
      <c r="A71" s="34" t="n">
        <f aca="false">A70+1</f>
        <v>66</v>
      </c>
      <c r="B71" s="42" t="s">
        <v>21</v>
      </c>
      <c r="C71" s="43" t="str">
        <f aca="false">CONCATENATE("000888W4-01598")</f>
        <v>000888W4-01598</v>
      </c>
      <c r="D71" s="44" t="s">
        <v>94</v>
      </c>
      <c r="E71" s="45" t="n">
        <v>71.42</v>
      </c>
      <c r="F71" s="46" t="s">
        <v>65</v>
      </c>
      <c r="G71" s="47" t="n">
        <v>161.6</v>
      </c>
      <c r="H71" s="41" t="n">
        <v>2308.2944</v>
      </c>
    </row>
    <row r="72" s="33" customFormat="true" ht="14.25" hidden="false" customHeight="true" outlineLevel="0" collapsed="false">
      <c r="A72" s="34" t="n">
        <f aca="false">A71+1</f>
        <v>67</v>
      </c>
      <c r="B72" s="42" t="s">
        <v>21</v>
      </c>
      <c r="C72" s="43" t="str">
        <f aca="false">CONCATENATE("000888W4-01603")</f>
        <v>000888W4-01603</v>
      </c>
      <c r="D72" s="44" t="s">
        <v>95</v>
      </c>
      <c r="E72" s="45" t="n">
        <v>34.56</v>
      </c>
      <c r="F72" s="46" t="s">
        <v>65</v>
      </c>
      <c r="G72" s="47" t="n">
        <v>11.7</v>
      </c>
      <c r="H72" s="41" t="n">
        <v>80.8704</v>
      </c>
    </row>
    <row r="73" s="33" customFormat="true" ht="14.25" hidden="false" customHeight="true" outlineLevel="0" collapsed="false">
      <c r="A73" s="34" t="n">
        <f aca="false">A72+1</f>
        <v>68</v>
      </c>
      <c r="B73" s="42" t="s">
        <v>21</v>
      </c>
      <c r="C73" s="43" t="str">
        <f aca="false">CONCATENATE("000888W4-01620")</f>
        <v>000888W4-01620</v>
      </c>
      <c r="D73" s="44" t="s">
        <v>96</v>
      </c>
      <c r="E73" s="45" t="n">
        <v>87.06</v>
      </c>
      <c r="F73" s="46" t="s">
        <v>65</v>
      </c>
      <c r="G73" s="47" t="n">
        <v>3</v>
      </c>
      <c r="H73" s="41" t="n">
        <v>52.236</v>
      </c>
    </row>
    <row r="74" s="33" customFormat="true" ht="14.25" hidden="false" customHeight="true" outlineLevel="0" collapsed="false">
      <c r="A74" s="34" t="n">
        <f aca="false">A73+1</f>
        <v>69</v>
      </c>
      <c r="B74" s="42" t="s">
        <v>21</v>
      </c>
      <c r="C74" s="43" t="str">
        <f aca="false">CONCATENATE("000888W4-01605")</f>
        <v>000888W4-01605</v>
      </c>
      <c r="D74" s="44" t="s">
        <v>22</v>
      </c>
      <c r="E74" s="45" t="n">
        <v>5.7</v>
      </c>
      <c r="F74" s="46" t="s">
        <v>17</v>
      </c>
      <c r="G74" s="47" t="n">
        <v>24</v>
      </c>
      <c r="H74" s="41" t="n">
        <v>27.36</v>
      </c>
    </row>
    <row r="75" s="33" customFormat="true" ht="14.25" hidden="false" customHeight="true" outlineLevel="0" collapsed="false">
      <c r="A75" s="34" t="n">
        <f aca="false">A74+1</f>
        <v>70</v>
      </c>
      <c r="B75" s="42" t="s">
        <v>21</v>
      </c>
      <c r="C75" s="43" t="str">
        <f aca="false">CONCATENATE("000888W4-01622")</f>
        <v>000888W4-01622</v>
      </c>
      <c r="D75" s="44" t="s">
        <v>23</v>
      </c>
      <c r="E75" s="45" t="n">
        <v>11.11</v>
      </c>
      <c r="F75" s="46" t="s">
        <v>17</v>
      </c>
      <c r="G75" s="47" t="n">
        <v>12</v>
      </c>
      <c r="H75" s="41" t="n">
        <v>26.664</v>
      </c>
    </row>
    <row r="76" s="33" customFormat="true" ht="14.25" hidden="false" customHeight="true" outlineLevel="0" collapsed="false">
      <c r="A76" s="34" t="n">
        <f aca="false">A75+1</f>
        <v>71</v>
      </c>
      <c r="B76" s="42" t="s">
        <v>21</v>
      </c>
      <c r="C76" s="43" t="str">
        <f aca="false">CONCATENATE("000888W4-01664")</f>
        <v>000888W4-01664</v>
      </c>
      <c r="D76" s="44" t="s">
        <v>97</v>
      </c>
      <c r="E76" s="45" t="n">
        <v>18.73</v>
      </c>
      <c r="F76" s="46" t="s">
        <v>65</v>
      </c>
      <c r="G76" s="47" t="n">
        <v>5.2</v>
      </c>
      <c r="H76" s="41" t="n">
        <v>19.4792</v>
      </c>
    </row>
    <row r="77" s="33" customFormat="true" ht="14.25" hidden="false" customHeight="true" outlineLevel="0" collapsed="false">
      <c r="A77" s="34" t="n">
        <f aca="false">A76+1</f>
        <v>72</v>
      </c>
      <c r="B77" s="42" t="s">
        <v>21</v>
      </c>
      <c r="C77" s="43" t="str">
        <f aca="false">CONCATENATE("000888W4-01662")</f>
        <v>000888W4-01662</v>
      </c>
      <c r="D77" s="44" t="s">
        <v>24</v>
      </c>
      <c r="E77" s="45" t="n">
        <v>2.98</v>
      </c>
      <c r="F77" s="46" t="s">
        <v>17</v>
      </c>
      <c r="G77" s="47" t="n">
        <v>32</v>
      </c>
      <c r="H77" s="41" t="n">
        <v>19.072</v>
      </c>
    </row>
    <row r="78" s="33" customFormat="true" ht="14.25" hidden="false" customHeight="true" outlineLevel="0" collapsed="false">
      <c r="A78" s="34" t="n">
        <f aca="false">A77+1</f>
        <v>73</v>
      </c>
      <c r="B78" s="42" t="s">
        <v>21</v>
      </c>
      <c r="C78" s="43" t="str">
        <f aca="false">CONCATENATE("000888W4-01619")</f>
        <v>000888W4-01619</v>
      </c>
      <c r="D78" s="44" t="s">
        <v>98</v>
      </c>
      <c r="E78" s="45" t="n">
        <v>9.9</v>
      </c>
      <c r="F78" s="46" t="s">
        <v>17</v>
      </c>
      <c r="G78" s="47" t="n">
        <v>4</v>
      </c>
      <c r="H78" s="41" t="n">
        <v>7.92</v>
      </c>
    </row>
    <row r="79" s="33" customFormat="true" ht="14.25" hidden="false" customHeight="true" outlineLevel="0" collapsed="false">
      <c r="A79" s="34" t="n">
        <f aca="false">A78+1</f>
        <v>74</v>
      </c>
      <c r="B79" s="42" t="s">
        <v>21</v>
      </c>
      <c r="C79" s="43" t="str">
        <f aca="false">CONCATENATE("000655W4-01562")</f>
        <v>000655W4-01562</v>
      </c>
      <c r="D79" s="44" t="s">
        <v>99</v>
      </c>
      <c r="E79" s="45" t="n">
        <v>95.53</v>
      </c>
      <c r="F79" s="46" t="s">
        <v>17</v>
      </c>
      <c r="G79" s="47" t="n">
        <v>3</v>
      </c>
      <c r="H79" s="41" t="n">
        <v>57.318</v>
      </c>
    </row>
    <row r="80" s="33" customFormat="true" ht="14.25" hidden="false" customHeight="true" outlineLevel="0" collapsed="false">
      <c r="A80" s="34" t="n">
        <f aca="false">A79+1</f>
        <v>75</v>
      </c>
      <c r="B80" s="42" t="s">
        <v>21</v>
      </c>
      <c r="C80" s="43" t="str">
        <f aca="false">CONCATENATE("000655W3-01515")</f>
        <v>000655W3-01515</v>
      </c>
      <c r="D80" s="44" t="s">
        <v>100</v>
      </c>
      <c r="E80" s="45" t="n">
        <v>25.38</v>
      </c>
      <c r="F80" s="46" t="s">
        <v>17</v>
      </c>
      <c r="G80" s="47" t="n">
        <v>2</v>
      </c>
      <c r="H80" s="41" t="n">
        <v>10.152</v>
      </c>
    </row>
    <row r="81" s="33" customFormat="true" ht="14.25" hidden="false" customHeight="true" outlineLevel="0" collapsed="false">
      <c r="A81" s="34" t="n">
        <f aca="false">A80+1</f>
        <v>76</v>
      </c>
      <c r="B81" s="42" t="s">
        <v>21</v>
      </c>
      <c r="C81" s="43" t="str">
        <f aca="false">CONCATENATE("000655W4-01559")</f>
        <v>000655W4-01559</v>
      </c>
      <c r="D81" s="44" t="s">
        <v>99</v>
      </c>
      <c r="E81" s="45" t="n">
        <v>19.71</v>
      </c>
      <c r="F81" s="46" t="s">
        <v>17</v>
      </c>
      <c r="G81" s="47" t="n">
        <v>2</v>
      </c>
      <c r="H81" s="41" t="n">
        <v>7.884</v>
      </c>
    </row>
    <row r="82" s="33" customFormat="true" ht="14.25" hidden="false" customHeight="true" outlineLevel="0" collapsed="false">
      <c r="A82" s="34" t="n">
        <f aca="false">A81+1</f>
        <v>77</v>
      </c>
      <c r="B82" s="42" t="s">
        <v>21</v>
      </c>
      <c r="C82" s="43" t="str">
        <f aca="false">CONCATENATE("000655W4-01721")</f>
        <v>000655W4-01721</v>
      </c>
      <c r="D82" s="44" t="s">
        <v>101</v>
      </c>
      <c r="E82" s="45" t="n">
        <v>23.8</v>
      </c>
      <c r="F82" s="46" t="s">
        <v>17</v>
      </c>
      <c r="G82" s="47" t="n">
        <v>1</v>
      </c>
      <c r="H82" s="41" t="n">
        <v>4.76</v>
      </c>
    </row>
    <row r="83" s="33" customFormat="true" ht="14.25" hidden="false" customHeight="true" outlineLevel="0" collapsed="false">
      <c r="A83" s="34" t="n">
        <f aca="false">A82+1</f>
        <v>78</v>
      </c>
      <c r="B83" s="42" t="s">
        <v>21</v>
      </c>
      <c r="C83" s="43" t="str">
        <f aca="false">CONCATENATE("10058332")</f>
        <v>10058332</v>
      </c>
      <c r="D83" s="44" t="s">
        <v>102</v>
      </c>
      <c r="E83" s="45" t="n">
        <v>9.89</v>
      </c>
      <c r="F83" s="46" t="s">
        <v>17</v>
      </c>
      <c r="G83" s="47" t="n">
        <v>204</v>
      </c>
      <c r="H83" s="41" t="n">
        <v>403.512</v>
      </c>
    </row>
    <row r="84" s="33" customFormat="true" ht="14.25" hidden="false" customHeight="true" outlineLevel="0" collapsed="false">
      <c r="A84" s="34" t="n">
        <f aca="false">A83+1</f>
        <v>79</v>
      </c>
      <c r="B84" s="42" t="s">
        <v>21</v>
      </c>
      <c r="C84" s="43" t="str">
        <f aca="false">CONCATENATE("10101354")</f>
        <v>10101354</v>
      </c>
      <c r="D84" s="44" t="s">
        <v>103</v>
      </c>
      <c r="E84" s="45" t="n">
        <v>35.16</v>
      </c>
      <c r="F84" s="46" t="s">
        <v>17</v>
      </c>
      <c r="G84" s="47" t="n">
        <v>18</v>
      </c>
      <c r="H84" s="41" t="n">
        <v>126.576</v>
      </c>
    </row>
    <row r="85" s="33" customFormat="true" ht="14.25" hidden="false" customHeight="true" outlineLevel="0" collapsed="false">
      <c r="A85" s="34" t="n">
        <f aca="false">A84+1</f>
        <v>80</v>
      </c>
      <c r="B85" s="42" t="s">
        <v>21</v>
      </c>
      <c r="C85" s="43" t="str">
        <f aca="false">CONCATENATE("10102251")</f>
        <v>10102251</v>
      </c>
      <c r="D85" s="44" t="s">
        <v>104</v>
      </c>
      <c r="E85" s="45" t="n">
        <v>18.11</v>
      </c>
      <c r="F85" s="46" t="s">
        <v>17</v>
      </c>
      <c r="G85" s="47" t="n">
        <v>26</v>
      </c>
      <c r="H85" s="41" t="n">
        <v>94.172</v>
      </c>
    </row>
    <row r="86" s="33" customFormat="true" ht="14.25" hidden="false" customHeight="true" outlineLevel="0" collapsed="false">
      <c r="A86" s="34" t="n">
        <f aca="false">A85+1</f>
        <v>81</v>
      </c>
      <c r="B86" s="42" t="s">
        <v>21</v>
      </c>
      <c r="C86" s="43" t="str">
        <f aca="false">CONCATENATE("10102250")</f>
        <v>10102250</v>
      </c>
      <c r="D86" s="44" t="s">
        <v>105</v>
      </c>
      <c r="E86" s="45" t="n">
        <v>45.79</v>
      </c>
      <c r="F86" s="46" t="s">
        <v>17</v>
      </c>
      <c r="G86" s="47" t="n">
        <v>8</v>
      </c>
      <c r="H86" s="41" t="n">
        <v>73.264</v>
      </c>
    </row>
    <row r="87" s="33" customFormat="true" ht="14.25" hidden="false" customHeight="true" outlineLevel="0" collapsed="false">
      <c r="A87" s="34" t="n">
        <f aca="false">A86+1</f>
        <v>82</v>
      </c>
      <c r="B87" s="42" t="s">
        <v>21</v>
      </c>
      <c r="C87" s="43" t="str">
        <f aca="false">CONCATENATE("10100761")</f>
        <v>10100761</v>
      </c>
      <c r="D87" s="44" t="s">
        <v>106</v>
      </c>
      <c r="E87" s="45" t="n">
        <v>2.76</v>
      </c>
      <c r="F87" s="46" t="s">
        <v>17</v>
      </c>
      <c r="G87" s="47" t="n">
        <v>80</v>
      </c>
      <c r="H87" s="41" t="n">
        <v>44.16</v>
      </c>
    </row>
    <row r="88" s="33" customFormat="true" ht="14.25" hidden="false" customHeight="true" outlineLevel="0" collapsed="false">
      <c r="A88" s="34" t="n">
        <f aca="false">A87+1</f>
        <v>83</v>
      </c>
      <c r="B88" s="42" t="s">
        <v>21</v>
      </c>
      <c r="C88" s="43" t="str">
        <f aca="false">CONCATENATE("10074871")</f>
        <v>10074871</v>
      </c>
      <c r="D88" s="44" t="s">
        <v>107</v>
      </c>
      <c r="E88" s="45" t="n">
        <v>4.54</v>
      </c>
      <c r="F88" s="46" t="s">
        <v>17</v>
      </c>
      <c r="G88" s="47" t="n">
        <v>30</v>
      </c>
      <c r="H88" s="41" t="n">
        <v>27.24</v>
      </c>
    </row>
    <row r="89" s="33" customFormat="true" ht="14.25" hidden="false" customHeight="true" outlineLevel="0" collapsed="false">
      <c r="A89" s="34" t="n">
        <f aca="false">A88+1</f>
        <v>84</v>
      </c>
      <c r="B89" s="42" t="s">
        <v>21</v>
      </c>
      <c r="C89" s="43" t="str">
        <f aca="false">CONCATENATE("10100516")</f>
        <v>10100516</v>
      </c>
      <c r="D89" s="44" t="s">
        <v>108</v>
      </c>
      <c r="E89" s="45" t="n">
        <v>1.5</v>
      </c>
      <c r="F89" s="46" t="s">
        <v>17</v>
      </c>
      <c r="G89" s="47" t="n">
        <v>76</v>
      </c>
      <c r="H89" s="41" t="n">
        <v>22.8</v>
      </c>
    </row>
    <row r="90" s="33" customFormat="true" ht="14.25" hidden="false" customHeight="true" outlineLevel="0" collapsed="false">
      <c r="A90" s="34" t="n">
        <f aca="false">A89+1</f>
        <v>85</v>
      </c>
      <c r="B90" s="42" t="s">
        <v>21</v>
      </c>
      <c r="C90" s="43" t="str">
        <f aca="false">CONCATENATE("10102255")</f>
        <v>10102255</v>
      </c>
      <c r="D90" s="44" t="s">
        <v>109</v>
      </c>
      <c r="E90" s="45" t="n">
        <v>3.38</v>
      </c>
      <c r="F90" s="46" t="s">
        <v>17</v>
      </c>
      <c r="G90" s="47" t="n">
        <v>33</v>
      </c>
      <c r="H90" s="41" t="n">
        <v>22.308</v>
      </c>
    </row>
    <row r="91" s="33" customFormat="true" ht="14.25" hidden="false" customHeight="true" outlineLevel="0" collapsed="false">
      <c r="A91" s="34" t="n">
        <f aca="false">A90+1</f>
        <v>86</v>
      </c>
      <c r="B91" s="42" t="s">
        <v>21</v>
      </c>
      <c r="C91" s="43" t="str">
        <f aca="false">CONCATENATE("10105788")</f>
        <v>10105788</v>
      </c>
      <c r="D91" s="44" t="s">
        <v>110</v>
      </c>
      <c r="E91" s="45" t="n">
        <v>3.41</v>
      </c>
      <c r="F91" s="46" t="s">
        <v>17</v>
      </c>
      <c r="G91" s="47" t="n">
        <v>20</v>
      </c>
      <c r="H91" s="41" t="n">
        <v>13.64</v>
      </c>
    </row>
    <row r="92" s="33" customFormat="true" ht="14.25" hidden="false" customHeight="true" outlineLevel="0" collapsed="false">
      <c r="A92" s="34" t="n">
        <f aca="false">A91+1</f>
        <v>87</v>
      </c>
      <c r="B92" s="42" t="s">
        <v>21</v>
      </c>
      <c r="C92" s="43" t="str">
        <f aca="false">CONCATENATE("10100760")</f>
        <v>10100760</v>
      </c>
      <c r="D92" s="44" t="s">
        <v>111</v>
      </c>
      <c r="E92" s="48" t="n">
        <v>0.58</v>
      </c>
      <c r="F92" s="46" t="s">
        <v>17</v>
      </c>
      <c r="G92" s="47" t="n">
        <v>106</v>
      </c>
      <c r="H92" s="41" t="n">
        <v>12.296</v>
      </c>
    </row>
    <row r="93" s="33" customFormat="true" ht="14.25" hidden="false" customHeight="true" outlineLevel="0" collapsed="false">
      <c r="A93" s="34" t="n">
        <f aca="false">A92+1</f>
        <v>88</v>
      </c>
      <c r="B93" s="42" t="s">
        <v>21</v>
      </c>
      <c r="C93" s="43" t="str">
        <f aca="false">CONCATENATE("10060829")</f>
        <v>10060829</v>
      </c>
      <c r="D93" s="44" t="s">
        <v>112</v>
      </c>
      <c r="E93" s="45" t="n">
        <v>2.77</v>
      </c>
      <c r="F93" s="46" t="s">
        <v>17</v>
      </c>
      <c r="G93" s="47" t="n">
        <v>24</v>
      </c>
      <c r="H93" s="41" t="n">
        <v>13.296</v>
      </c>
    </row>
    <row r="94" s="33" customFormat="true" ht="14.25" hidden="false" customHeight="true" outlineLevel="0" collapsed="false">
      <c r="A94" s="34" t="n">
        <f aca="false">A93+1</f>
        <v>89</v>
      </c>
      <c r="B94" s="42" t="s">
        <v>21</v>
      </c>
      <c r="C94" s="43" t="str">
        <f aca="false">CONCATENATE("10100500")</f>
        <v>10100500</v>
      </c>
      <c r="D94" s="44" t="s">
        <v>113</v>
      </c>
      <c r="E94" s="45" t="n">
        <v>12.35</v>
      </c>
      <c r="F94" s="46" t="s">
        <v>17</v>
      </c>
      <c r="G94" s="47" t="n">
        <v>4</v>
      </c>
      <c r="H94" s="41" t="n">
        <v>9.88</v>
      </c>
    </row>
    <row r="95" s="33" customFormat="true" ht="14.25" hidden="false" customHeight="true" outlineLevel="0" collapsed="false">
      <c r="A95" s="34" t="n">
        <f aca="false">A94+1</f>
        <v>90</v>
      </c>
      <c r="B95" s="42" t="s">
        <v>21</v>
      </c>
      <c r="C95" s="43" t="str">
        <f aca="false">CONCATENATE("10047385")</f>
        <v>10047385</v>
      </c>
      <c r="D95" s="44" t="s">
        <v>114</v>
      </c>
      <c r="E95" s="45" t="n">
        <v>4.54</v>
      </c>
      <c r="F95" s="46" t="s">
        <v>17</v>
      </c>
      <c r="G95" s="47" t="n">
        <v>10</v>
      </c>
      <c r="H95" s="41" t="n">
        <v>9.08</v>
      </c>
    </row>
    <row r="96" s="33" customFormat="true" ht="14.25" hidden="false" customHeight="true" outlineLevel="0" collapsed="false">
      <c r="A96" s="34" t="n">
        <f aca="false">A95+1</f>
        <v>91</v>
      </c>
      <c r="B96" s="42" t="s">
        <v>21</v>
      </c>
      <c r="C96" s="43" t="str">
        <f aca="false">CONCATENATE("10100541")</f>
        <v>10100541</v>
      </c>
      <c r="D96" s="44" t="s">
        <v>115</v>
      </c>
      <c r="E96" s="45" t="n">
        <v>2.78</v>
      </c>
      <c r="F96" s="46" t="s">
        <v>17</v>
      </c>
      <c r="G96" s="47" t="n">
        <v>14</v>
      </c>
      <c r="H96" s="41" t="n">
        <v>7.784</v>
      </c>
    </row>
    <row r="97" s="33" customFormat="true" ht="14.25" hidden="false" customHeight="true" outlineLevel="0" collapsed="false">
      <c r="A97" s="34" t="n">
        <f aca="false">A96+1</f>
        <v>92</v>
      </c>
      <c r="B97" s="42" t="s">
        <v>21</v>
      </c>
      <c r="C97" s="43" t="str">
        <f aca="false">CONCATENATE("10100539")</f>
        <v>10100539</v>
      </c>
      <c r="D97" s="44" t="s">
        <v>116</v>
      </c>
      <c r="E97" s="45" t="n">
        <v>1.16</v>
      </c>
      <c r="F97" s="46" t="s">
        <v>17</v>
      </c>
      <c r="G97" s="47" t="n">
        <v>24</v>
      </c>
      <c r="H97" s="41" t="n">
        <v>5.568</v>
      </c>
    </row>
    <row r="98" s="33" customFormat="true" ht="14.25" hidden="false" customHeight="true" outlineLevel="0" collapsed="false">
      <c r="A98" s="34" t="n">
        <f aca="false">A97+1</f>
        <v>93</v>
      </c>
      <c r="B98" s="42" t="s">
        <v>21</v>
      </c>
      <c r="C98" s="43" t="str">
        <f aca="false">CONCATENATE("10100769")</f>
        <v>10100769</v>
      </c>
      <c r="D98" s="44" t="s">
        <v>117</v>
      </c>
      <c r="E98" s="45" t="n">
        <v>1.57</v>
      </c>
      <c r="F98" s="46" t="s">
        <v>17</v>
      </c>
      <c r="G98" s="47" t="n">
        <v>16</v>
      </c>
      <c r="H98" s="41" t="n">
        <v>5.024</v>
      </c>
    </row>
    <row r="99" s="33" customFormat="true" ht="14.25" hidden="false" customHeight="true" outlineLevel="0" collapsed="false">
      <c r="A99" s="34" t="n">
        <f aca="false">A98+1</f>
        <v>94</v>
      </c>
      <c r="B99" s="42" t="s">
        <v>21</v>
      </c>
      <c r="C99" s="43" t="str">
        <f aca="false">CONCATENATE("10100629")</f>
        <v>10100629</v>
      </c>
      <c r="D99" s="44" t="s">
        <v>118</v>
      </c>
      <c r="E99" s="45" t="n">
        <v>1.72</v>
      </c>
      <c r="F99" s="46" t="s">
        <v>17</v>
      </c>
      <c r="G99" s="47" t="n">
        <v>14</v>
      </c>
      <c r="H99" s="41" t="n">
        <v>4.816</v>
      </c>
    </row>
    <row r="100" s="33" customFormat="true" ht="14.25" hidden="false" customHeight="true" outlineLevel="0" collapsed="false">
      <c r="A100" s="34" t="n">
        <f aca="false">A99+1</f>
        <v>95</v>
      </c>
      <c r="B100" s="42" t="s">
        <v>21</v>
      </c>
      <c r="C100" s="43" t="str">
        <f aca="false">CONCATENATE("10077668")</f>
        <v>10077668</v>
      </c>
      <c r="D100" s="44" t="s">
        <v>119</v>
      </c>
      <c r="E100" s="45" t="n">
        <v>5.19</v>
      </c>
      <c r="F100" s="46" t="s">
        <v>17</v>
      </c>
      <c r="G100" s="47" t="n">
        <v>4</v>
      </c>
      <c r="H100" s="41" t="n">
        <v>4.152</v>
      </c>
    </row>
    <row r="101" s="33" customFormat="true" ht="14.25" hidden="false" customHeight="true" outlineLevel="0" collapsed="false">
      <c r="A101" s="34" t="n">
        <f aca="false">A100+1</f>
        <v>96</v>
      </c>
      <c r="B101" s="42" t="s">
        <v>21</v>
      </c>
      <c r="C101" s="43" t="str">
        <f aca="false">CONCATENATE("10085450")</f>
        <v>10085450</v>
      </c>
      <c r="D101" s="44" t="s">
        <v>120</v>
      </c>
      <c r="E101" s="45" t="n">
        <v>1.41</v>
      </c>
      <c r="F101" s="46" t="s">
        <v>17</v>
      </c>
      <c r="G101" s="47" t="n">
        <v>8</v>
      </c>
      <c r="H101" s="41" t="n">
        <v>2.256</v>
      </c>
    </row>
    <row r="102" s="33" customFormat="true" ht="14.25" hidden="false" customHeight="true" outlineLevel="0" collapsed="false">
      <c r="A102" s="34" t="n">
        <f aca="false">A101+1</f>
        <v>97</v>
      </c>
      <c r="B102" s="42" t="s">
        <v>21</v>
      </c>
      <c r="C102" s="43" t="str">
        <f aca="false">CONCATENATE("10082096")</f>
        <v>10082096</v>
      </c>
      <c r="D102" s="44" t="s">
        <v>121</v>
      </c>
      <c r="E102" s="45" t="n">
        <v>1.68</v>
      </c>
      <c r="F102" s="46" t="s">
        <v>17</v>
      </c>
      <c r="G102" s="47" t="n">
        <v>6</v>
      </c>
      <c r="H102" s="41" t="n">
        <v>2.016</v>
      </c>
    </row>
    <row r="103" s="33" customFormat="true" ht="14.25" hidden="false" customHeight="true" outlineLevel="0" collapsed="false">
      <c r="A103" s="34" t="n">
        <f aca="false">A102+1</f>
        <v>98</v>
      </c>
      <c r="B103" s="42" t="s">
        <v>21</v>
      </c>
      <c r="C103" s="43" t="str">
        <f aca="false">CONCATENATE("10100593")</f>
        <v>10100593</v>
      </c>
      <c r="D103" s="44" t="s">
        <v>122</v>
      </c>
      <c r="E103" s="48" t="n">
        <v>0.16</v>
      </c>
      <c r="F103" s="46" t="s">
        <v>17</v>
      </c>
      <c r="G103" s="47" t="n">
        <v>52</v>
      </c>
      <c r="H103" s="41" t="n">
        <v>1.664</v>
      </c>
    </row>
    <row r="104" s="33" customFormat="true" ht="14.25" hidden="false" customHeight="true" outlineLevel="0" collapsed="false">
      <c r="A104" s="34" t="n">
        <f aca="false">A103+1</f>
        <v>99</v>
      </c>
      <c r="B104" s="42" t="s">
        <v>21</v>
      </c>
      <c r="C104" s="43" t="str">
        <f aca="false">CONCATENATE("10100808")</f>
        <v>10100808</v>
      </c>
      <c r="D104" s="44" t="s">
        <v>123</v>
      </c>
      <c r="E104" s="48" t="n">
        <v>0.5</v>
      </c>
      <c r="F104" s="46" t="s">
        <v>17</v>
      </c>
      <c r="G104" s="47" t="n">
        <v>14</v>
      </c>
      <c r="H104" s="58" t="n">
        <v>1.4</v>
      </c>
    </row>
    <row r="105" s="33" customFormat="true" ht="14.25" hidden="false" customHeight="true" outlineLevel="0" collapsed="false">
      <c r="A105" s="34" t="n">
        <f aca="false">A104+1</f>
        <v>100</v>
      </c>
      <c r="B105" s="42" t="s">
        <v>21</v>
      </c>
      <c r="C105" s="43" t="str">
        <f aca="false">CONCATENATE("10104297")</f>
        <v>10104297</v>
      </c>
      <c r="D105" s="44" t="s">
        <v>124</v>
      </c>
      <c r="E105" s="48" t="n">
        <v>0.33</v>
      </c>
      <c r="F105" s="46" t="s">
        <v>17</v>
      </c>
      <c r="G105" s="47" t="n">
        <v>20</v>
      </c>
      <c r="H105" s="49" t="n">
        <v>1.32</v>
      </c>
    </row>
    <row r="106" s="33" customFormat="true" ht="14.25" hidden="false" customHeight="true" outlineLevel="0" collapsed="false">
      <c r="A106" s="34" t="n">
        <f aca="false">A105+1</f>
        <v>101</v>
      </c>
      <c r="B106" s="42" t="s">
        <v>21</v>
      </c>
      <c r="C106" s="43" t="str">
        <f aca="false">CONCATENATE("10102257")</f>
        <v>10102257</v>
      </c>
      <c r="D106" s="44" t="s">
        <v>125</v>
      </c>
      <c r="E106" s="48" t="n">
        <v>1.98</v>
      </c>
      <c r="F106" s="46" t="s">
        <v>17</v>
      </c>
      <c r="G106" s="47" t="n">
        <v>3</v>
      </c>
      <c r="H106" s="49" t="n">
        <v>1.188</v>
      </c>
    </row>
    <row r="107" s="33" customFormat="true" ht="14.25" hidden="false" customHeight="true" outlineLevel="0" collapsed="false">
      <c r="A107" s="34" t="n">
        <f aca="false">A106+1</f>
        <v>102</v>
      </c>
      <c r="B107" s="42" t="s">
        <v>21</v>
      </c>
      <c r="C107" s="43" t="str">
        <f aca="false">CONCATENATE("0530077")</f>
        <v>0530077</v>
      </c>
      <c r="D107" s="44" t="s">
        <v>126</v>
      </c>
      <c r="E107" s="48" t="n">
        <v>0.2</v>
      </c>
      <c r="F107" s="46" t="s">
        <v>17</v>
      </c>
      <c r="G107" s="47" t="n">
        <v>24</v>
      </c>
      <c r="H107" s="49" t="n">
        <v>0.96</v>
      </c>
    </row>
    <row r="108" s="33" customFormat="true" ht="14.25" hidden="false" customHeight="true" outlineLevel="0" collapsed="false">
      <c r="A108" s="34" t="n">
        <f aca="false">A107+1</f>
        <v>103</v>
      </c>
      <c r="B108" s="42" t="s">
        <v>21</v>
      </c>
      <c r="C108" s="43" t="str">
        <f aca="false">CONCATENATE("10100726")</f>
        <v>10100726</v>
      </c>
      <c r="D108" s="44" t="s">
        <v>127</v>
      </c>
      <c r="E108" s="48" t="n">
        <v>0.25</v>
      </c>
      <c r="F108" s="46" t="s">
        <v>17</v>
      </c>
      <c r="G108" s="47" t="n">
        <v>14</v>
      </c>
      <c r="H108" s="58" t="n">
        <v>0.7</v>
      </c>
    </row>
    <row r="109" s="33" customFormat="true" ht="14.25" hidden="false" customHeight="true" outlineLevel="0" collapsed="false">
      <c r="A109" s="34" t="n">
        <f aca="false">A108+1</f>
        <v>104</v>
      </c>
      <c r="B109" s="42" t="s">
        <v>21</v>
      </c>
      <c r="C109" s="43" t="str">
        <f aca="false">CONCATENATE("10100767")</f>
        <v>10100767</v>
      </c>
      <c r="D109" s="44" t="s">
        <v>128</v>
      </c>
      <c r="E109" s="48" t="n">
        <v>0.83</v>
      </c>
      <c r="F109" s="46" t="s">
        <v>17</v>
      </c>
      <c r="G109" s="47" t="n">
        <v>4</v>
      </c>
      <c r="H109" s="49" t="n">
        <v>0.664</v>
      </c>
    </row>
    <row r="110" s="33" customFormat="true" ht="14.25" hidden="false" customHeight="true" outlineLevel="0" collapsed="false">
      <c r="A110" s="34" t="n">
        <f aca="false">A109+1</f>
        <v>105</v>
      </c>
      <c r="B110" s="42" t="s">
        <v>21</v>
      </c>
      <c r="C110" s="43" t="str">
        <f aca="false">CONCATENATE("10100507")</f>
        <v>10100507</v>
      </c>
      <c r="D110" s="44" t="s">
        <v>27</v>
      </c>
      <c r="E110" s="48" t="n">
        <v>0.55</v>
      </c>
      <c r="F110" s="46" t="s">
        <v>17</v>
      </c>
      <c r="G110" s="47" t="n">
        <v>4</v>
      </c>
      <c r="H110" s="49" t="n">
        <v>0.44</v>
      </c>
    </row>
    <row r="111" s="33" customFormat="true" ht="14.25" hidden="false" customHeight="true" outlineLevel="0" collapsed="false">
      <c r="A111" s="34" t="n">
        <f aca="false">A110+1</f>
        <v>106</v>
      </c>
      <c r="B111" s="42" t="s">
        <v>21</v>
      </c>
      <c r="C111" s="43" t="str">
        <f aca="false">CONCATENATE("10073772")</f>
        <v>10073772</v>
      </c>
      <c r="D111" s="44" t="s">
        <v>129</v>
      </c>
      <c r="E111" s="45" t="n">
        <v>267.18</v>
      </c>
      <c r="F111" s="46" t="s">
        <v>65</v>
      </c>
      <c r="G111" s="47" t="n">
        <v>24</v>
      </c>
      <c r="H111" s="41" t="n">
        <v>1282.464</v>
      </c>
    </row>
    <row r="112" s="33" customFormat="true" ht="14.25" hidden="false" customHeight="true" outlineLevel="0" collapsed="false">
      <c r="A112" s="34" t="n">
        <f aca="false">A111+1</f>
        <v>107</v>
      </c>
      <c r="B112" s="42" t="s">
        <v>21</v>
      </c>
      <c r="C112" s="43" t="str">
        <f aca="false">CONCATENATE("10101911")</f>
        <v>10101911</v>
      </c>
      <c r="D112" s="44" t="s">
        <v>130</v>
      </c>
      <c r="E112" s="45" t="n">
        <v>517.77</v>
      </c>
      <c r="F112" s="46" t="s">
        <v>65</v>
      </c>
      <c r="G112" s="47" t="n">
        <v>3.8</v>
      </c>
      <c r="H112" s="41" t="n">
        <v>393.5052</v>
      </c>
    </row>
    <row r="113" s="33" customFormat="true" ht="14.25" hidden="false" customHeight="true" outlineLevel="0" collapsed="false">
      <c r="A113" s="34" t="n">
        <f aca="false">A112+1</f>
        <v>108</v>
      </c>
      <c r="B113" s="42" t="s">
        <v>21</v>
      </c>
      <c r="C113" s="43" t="str">
        <f aca="false">CONCATENATE("10101750")</f>
        <v>10101750</v>
      </c>
      <c r="D113" s="44" t="s">
        <v>131</v>
      </c>
      <c r="E113" s="45" t="n">
        <v>340.25</v>
      </c>
      <c r="F113" s="46" t="s">
        <v>65</v>
      </c>
      <c r="G113" s="47" t="n">
        <v>12</v>
      </c>
      <c r="H113" s="41" t="n">
        <v>816.6</v>
      </c>
    </row>
    <row r="114" s="33" customFormat="true" ht="14.25" hidden="false" customHeight="true" outlineLevel="0" collapsed="false">
      <c r="A114" s="34" t="n">
        <f aca="false">A113+1</f>
        <v>109</v>
      </c>
      <c r="B114" s="42" t="s">
        <v>21</v>
      </c>
      <c r="C114" s="43" t="str">
        <f aca="false">CONCATENATE("10101872")</f>
        <v>10101872</v>
      </c>
      <c r="D114" s="44" t="s">
        <v>132</v>
      </c>
      <c r="E114" s="45" t="n">
        <v>1094.71</v>
      </c>
      <c r="F114" s="46" t="s">
        <v>65</v>
      </c>
      <c r="G114" s="47" t="n">
        <v>3</v>
      </c>
      <c r="H114" s="41" t="n">
        <v>656.826</v>
      </c>
    </row>
    <row r="115" s="33" customFormat="true" ht="14.25" hidden="false" customHeight="true" outlineLevel="0" collapsed="false">
      <c r="A115" s="34" t="n">
        <f aca="false">A114+1</f>
        <v>110</v>
      </c>
      <c r="B115" s="42" t="s">
        <v>21</v>
      </c>
      <c r="C115" s="43" t="str">
        <f aca="false">CONCATENATE("10104557")</f>
        <v>10104557</v>
      </c>
      <c r="D115" s="44" t="s">
        <v>133</v>
      </c>
      <c r="E115" s="45" t="n">
        <v>1020.82</v>
      </c>
      <c r="F115" s="46" t="s">
        <v>65</v>
      </c>
      <c r="G115" s="47" t="n">
        <v>2</v>
      </c>
      <c r="H115" s="41" t="n">
        <v>408.328</v>
      </c>
    </row>
    <row r="116" s="33" customFormat="true" ht="14.25" hidden="false" customHeight="true" outlineLevel="0" collapsed="false">
      <c r="A116" s="34" t="n">
        <f aca="false">A115+1</f>
        <v>111</v>
      </c>
      <c r="B116" s="42" t="s">
        <v>21</v>
      </c>
      <c r="C116" s="43" t="str">
        <f aca="false">CONCATENATE("10101871")</f>
        <v>10101871</v>
      </c>
      <c r="D116" s="44" t="s">
        <v>134</v>
      </c>
      <c r="E116" s="45" t="n">
        <v>62.13</v>
      </c>
      <c r="F116" s="46" t="s">
        <v>65</v>
      </c>
      <c r="G116" s="47" t="n">
        <v>11.1</v>
      </c>
      <c r="H116" s="41" t="n">
        <v>137.9286</v>
      </c>
    </row>
    <row r="117" s="33" customFormat="true" ht="14.25" hidden="false" customHeight="true" outlineLevel="0" collapsed="false">
      <c r="A117" s="34" t="n">
        <f aca="false">A116+1</f>
        <v>112</v>
      </c>
      <c r="B117" s="42" t="s">
        <v>21</v>
      </c>
      <c r="C117" s="43" t="str">
        <f aca="false">CONCATENATE("10101870")</f>
        <v>10101870</v>
      </c>
      <c r="D117" s="44" t="s">
        <v>135</v>
      </c>
      <c r="E117" s="45" t="n">
        <v>288.47</v>
      </c>
      <c r="F117" s="46" t="s">
        <v>65</v>
      </c>
      <c r="G117" s="47" t="n">
        <v>2</v>
      </c>
      <c r="H117" s="41" t="n">
        <v>115.388</v>
      </c>
    </row>
    <row r="118" s="33" customFormat="true" ht="14.25" hidden="false" customHeight="true" outlineLevel="0" collapsed="false">
      <c r="A118" s="34" t="n">
        <f aca="false">A117+1</f>
        <v>113</v>
      </c>
      <c r="B118" s="42" t="s">
        <v>21</v>
      </c>
      <c r="C118" s="43" t="str">
        <f aca="false">CONCATENATE("10105075")</f>
        <v>10105075</v>
      </c>
      <c r="D118" s="44" t="s">
        <v>89</v>
      </c>
      <c r="E118" s="45" t="n">
        <v>885.57</v>
      </c>
      <c r="F118" s="46" t="s">
        <v>65</v>
      </c>
      <c r="G118" s="59" t="n">
        <v>0.4</v>
      </c>
      <c r="H118" s="41" t="n">
        <v>70.8456</v>
      </c>
    </row>
    <row r="119" s="33" customFormat="true" ht="14.25" hidden="false" customHeight="true" outlineLevel="0" collapsed="false">
      <c r="A119" s="34" t="n">
        <f aca="false">A118+1</f>
        <v>114</v>
      </c>
      <c r="B119" s="42" t="s">
        <v>21</v>
      </c>
      <c r="C119" s="43" t="str">
        <f aca="false">CONCATENATE("10099702")</f>
        <v>10099702</v>
      </c>
      <c r="D119" s="44" t="s">
        <v>136</v>
      </c>
      <c r="E119" s="45" t="n">
        <v>489.02</v>
      </c>
      <c r="F119" s="46" t="s">
        <v>65</v>
      </c>
      <c r="G119" s="59" t="n">
        <v>0.78</v>
      </c>
      <c r="H119" s="41" t="n">
        <v>76.28712</v>
      </c>
    </row>
    <row r="120" s="33" customFormat="true" ht="14.25" hidden="false" customHeight="true" outlineLevel="0" collapsed="false">
      <c r="A120" s="34" t="n">
        <f aca="false">A119+1</f>
        <v>115</v>
      </c>
      <c r="B120" s="42" t="s">
        <v>21</v>
      </c>
      <c r="C120" s="43" t="str">
        <f aca="false">CONCATENATE("10100510")</f>
        <v>10100510</v>
      </c>
      <c r="D120" s="44" t="s">
        <v>90</v>
      </c>
      <c r="E120" s="45" t="n">
        <v>34.26</v>
      </c>
      <c r="F120" s="46" t="s">
        <v>65</v>
      </c>
      <c r="G120" s="47" t="n">
        <v>6</v>
      </c>
      <c r="H120" s="41" t="n">
        <v>41.112</v>
      </c>
    </row>
    <row r="121" s="33" customFormat="true" ht="14.25" hidden="false" customHeight="true" outlineLevel="0" collapsed="false">
      <c r="A121" s="34" t="n">
        <f aca="false">A120+1</f>
        <v>116</v>
      </c>
      <c r="B121" s="42" t="s">
        <v>21</v>
      </c>
      <c r="C121" s="43" t="str">
        <f aca="false">CONCATENATE("10104517")</f>
        <v>10104517</v>
      </c>
      <c r="D121" s="44" t="s">
        <v>91</v>
      </c>
      <c r="E121" s="45" t="n">
        <v>35.71</v>
      </c>
      <c r="F121" s="46" t="s">
        <v>65</v>
      </c>
      <c r="G121" s="47" t="n">
        <v>5.12</v>
      </c>
      <c r="H121" s="41" t="n">
        <v>36.56704</v>
      </c>
    </row>
    <row r="122" s="33" customFormat="true" ht="14.25" hidden="false" customHeight="true" outlineLevel="0" collapsed="false">
      <c r="A122" s="34" t="n">
        <f aca="false">A121+1</f>
        <v>117</v>
      </c>
      <c r="B122" s="42" t="s">
        <v>21</v>
      </c>
      <c r="C122" s="43" t="str">
        <f aca="false">CONCATENATE("000445W4-01687")</f>
        <v>000445W4-01687</v>
      </c>
      <c r="D122" s="44" t="s">
        <v>137</v>
      </c>
      <c r="E122" s="45" t="n">
        <v>11.98</v>
      </c>
      <c r="F122" s="46" t="s">
        <v>17</v>
      </c>
      <c r="G122" s="47" t="n">
        <v>22</v>
      </c>
      <c r="H122" s="41" t="n">
        <v>52.712</v>
      </c>
    </row>
    <row r="123" s="33" customFormat="true" ht="14.25" hidden="false" customHeight="true" outlineLevel="0" collapsed="false">
      <c r="A123" s="34" t="n">
        <f aca="false">A122+1</f>
        <v>118</v>
      </c>
      <c r="B123" s="42" t="s">
        <v>21</v>
      </c>
      <c r="C123" s="43" t="str">
        <f aca="false">CONCATENATE("000445W4-01614")</f>
        <v>000445W4-01614</v>
      </c>
      <c r="D123" s="44" t="s">
        <v>138</v>
      </c>
      <c r="E123" s="45" t="n">
        <v>42.21</v>
      </c>
      <c r="F123" s="46" t="s">
        <v>17</v>
      </c>
      <c r="G123" s="47" t="n">
        <v>1</v>
      </c>
      <c r="H123" s="41" t="n">
        <v>8.442</v>
      </c>
    </row>
    <row r="124" s="33" customFormat="true" ht="14.25" hidden="false" customHeight="true" outlineLevel="0" collapsed="false">
      <c r="A124" s="34" t="n">
        <f aca="false">A123+1</f>
        <v>119</v>
      </c>
      <c r="B124" s="42" t="s">
        <v>21</v>
      </c>
      <c r="C124" s="43" t="str">
        <f aca="false">CONCATENATE("10103635")</f>
        <v>10103635</v>
      </c>
      <c r="D124" s="44" t="s">
        <v>139</v>
      </c>
      <c r="E124" s="45" t="n">
        <v>72.8</v>
      </c>
      <c r="F124" s="46" t="s">
        <v>140</v>
      </c>
      <c r="G124" s="47" t="n">
        <v>40</v>
      </c>
      <c r="H124" s="41" t="n">
        <v>582.4</v>
      </c>
    </row>
    <row r="125" s="33" customFormat="true" ht="14.25" hidden="false" customHeight="true" outlineLevel="0" collapsed="false">
      <c r="A125" s="34" t="n">
        <f aca="false">A124+1</f>
        <v>120</v>
      </c>
      <c r="B125" s="42" t="s">
        <v>21</v>
      </c>
      <c r="C125" s="43" t="str">
        <f aca="false">CONCATENATE("10102817")</f>
        <v>10102817</v>
      </c>
      <c r="D125" s="44" t="s">
        <v>141</v>
      </c>
      <c r="E125" s="45" t="n">
        <v>243.28</v>
      </c>
      <c r="F125" s="46" t="s">
        <v>140</v>
      </c>
      <c r="G125" s="47" t="n">
        <v>3</v>
      </c>
      <c r="H125" s="41" t="n">
        <v>145.968</v>
      </c>
    </row>
    <row r="126" s="33" customFormat="true" ht="14.25" hidden="false" customHeight="true" outlineLevel="0" collapsed="false">
      <c r="A126" s="34" t="n">
        <f aca="false">A125+1</f>
        <v>121</v>
      </c>
      <c r="B126" s="42" t="s">
        <v>21</v>
      </c>
      <c r="C126" s="43" t="str">
        <f aca="false">CONCATENATE("10101713")</f>
        <v>10101713</v>
      </c>
      <c r="D126" s="44" t="s">
        <v>49</v>
      </c>
      <c r="E126" s="45" t="n">
        <v>114.62</v>
      </c>
      <c r="F126" s="46" t="s">
        <v>17</v>
      </c>
      <c r="G126" s="47" t="n">
        <v>5</v>
      </c>
      <c r="H126" s="41" t="n">
        <v>114.62</v>
      </c>
    </row>
    <row r="127" s="33" customFormat="true" ht="14.25" hidden="false" customHeight="true" outlineLevel="0" collapsed="false">
      <c r="A127" s="34" t="n">
        <f aca="false">A126+1</f>
        <v>122</v>
      </c>
      <c r="B127" s="42" t="s">
        <v>21</v>
      </c>
      <c r="C127" s="43" t="str">
        <f aca="false">CONCATENATE("10101714")</f>
        <v>10101714</v>
      </c>
      <c r="D127" s="44" t="s">
        <v>50</v>
      </c>
      <c r="E127" s="45" t="n">
        <v>474.12</v>
      </c>
      <c r="F127" s="46" t="s">
        <v>51</v>
      </c>
      <c r="G127" s="47" t="n">
        <v>1</v>
      </c>
      <c r="H127" s="41" t="n">
        <v>94.824</v>
      </c>
    </row>
    <row r="128" s="33" customFormat="true" ht="14.25" hidden="false" customHeight="true" outlineLevel="0" collapsed="false">
      <c r="A128" s="34" t="n">
        <f aca="false">A127+1</f>
        <v>123</v>
      </c>
      <c r="B128" s="42" t="s">
        <v>21</v>
      </c>
      <c r="C128" s="43" t="str">
        <f aca="false">CONCATENATE("10053305")</f>
        <v>10053305</v>
      </c>
      <c r="D128" s="44" t="s">
        <v>52</v>
      </c>
      <c r="E128" s="45" t="n">
        <v>215.48</v>
      </c>
      <c r="F128" s="46" t="s">
        <v>17</v>
      </c>
      <c r="G128" s="47" t="n">
        <v>2</v>
      </c>
      <c r="H128" s="41" t="n">
        <v>86.192</v>
      </c>
    </row>
    <row r="129" s="33" customFormat="true" ht="14.25" hidden="false" customHeight="true" outlineLevel="0" collapsed="false">
      <c r="A129" s="34" t="n">
        <f aca="false">A128+1</f>
        <v>124</v>
      </c>
      <c r="B129" s="42" t="s">
        <v>21</v>
      </c>
      <c r="C129" s="43" t="str">
        <f aca="false">CONCATENATE("10104775")</f>
        <v>10104775</v>
      </c>
      <c r="D129" s="44" t="s">
        <v>142</v>
      </c>
      <c r="E129" s="45" t="n">
        <v>45.29</v>
      </c>
      <c r="F129" s="46" t="s">
        <v>17</v>
      </c>
      <c r="G129" s="47" t="n">
        <v>6</v>
      </c>
      <c r="H129" s="41" t="n">
        <v>54.348</v>
      </c>
    </row>
    <row r="130" s="33" customFormat="true" ht="14.25" hidden="false" customHeight="true" outlineLevel="0" collapsed="false">
      <c r="A130" s="34" t="n">
        <f aca="false">A129+1</f>
        <v>125</v>
      </c>
      <c r="B130" s="42" t="s">
        <v>21</v>
      </c>
      <c r="C130" s="43" t="str">
        <f aca="false">CONCATENATE("10099704")</f>
        <v>10099704</v>
      </c>
      <c r="D130" s="44" t="s">
        <v>143</v>
      </c>
      <c r="E130" s="45" t="n">
        <v>1039.54</v>
      </c>
      <c r="F130" s="46" t="s">
        <v>65</v>
      </c>
      <c r="G130" s="47" t="n">
        <v>5</v>
      </c>
      <c r="H130" s="41" t="n">
        <v>1039.54</v>
      </c>
    </row>
    <row r="131" s="33" customFormat="true" ht="14.25" hidden="false" customHeight="true" outlineLevel="0" collapsed="false">
      <c r="A131" s="34" t="n">
        <f aca="false">A130+1</f>
        <v>126</v>
      </c>
      <c r="B131" s="42" t="s">
        <v>21</v>
      </c>
      <c r="C131" s="43" t="str">
        <f aca="false">CONCATENATE("10101092")</f>
        <v>10101092</v>
      </c>
      <c r="D131" s="44" t="s">
        <v>144</v>
      </c>
      <c r="E131" s="45" t="n">
        <v>15908.13</v>
      </c>
      <c r="F131" s="46" t="s">
        <v>65</v>
      </c>
      <c r="G131" s="60" t="n">
        <v>0.262</v>
      </c>
      <c r="H131" s="41" t="n">
        <v>833.586012</v>
      </c>
    </row>
    <row r="132" s="33" customFormat="true" ht="14.25" hidden="false" customHeight="true" outlineLevel="0" collapsed="false">
      <c r="A132" s="34" t="n">
        <f aca="false">A131+1</f>
        <v>127</v>
      </c>
      <c r="B132" s="42" t="s">
        <v>21</v>
      </c>
      <c r="C132" s="43" t="str">
        <f aca="false">CONCATENATE("10102191")</f>
        <v>10102191</v>
      </c>
      <c r="D132" s="44" t="s">
        <v>145</v>
      </c>
      <c r="E132" s="45" t="n">
        <v>3870</v>
      </c>
      <c r="F132" s="46" t="s">
        <v>65</v>
      </c>
      <c r="G132" s="47" t="n">
        <v>1</v>
      </c>
      <c r="H132" s="41" t="n">
        <v>774</v>
      </c>
    </row>
    <row r="133" s="33" customFormat="true" ht="14.25" hidden="false" customHeight="true" outlineLevel="0" collapsed="false">
      <c r="A133" s="34" t="n">
        <f aca="false">A132+1</f>
        <v>128</v>
      </c>
      <c r="B133" s="42" t="s">
        <v>21</v>
      </c>
      <c r="C133" s="43" t="str">
        <f aca="false">CONCATENATE("10101073")</f>
        <v>10101073</v>
      </c>
      <c r="D133" s="44" t="s">
        <v>146</v>
      </c>
      <c r="E133" s="45" t="n">
        <v>19489.01</v>
      </c>
      <c r="F133" s="46" t="s">
        <v>65</v>
      </c>
      <c r="G133" s="60" t="n">
        <v>0.198</v>
      </c>
      <c r="H133" s="41" t="n">
        <v>771.764796</v>
      </c>
    </row>
    <row r="134" s="33" customFormat="true" ht="14.25" hidden="false" customHeight="true" outlineLevel="0" collapsed="false">
      <c r="A134" s="34" t="n">
        <f aca="false">A133+1</f>
        <v>129</v>
      </c>
      <c r="B134" s="42" t="s">
        <v>21</v>
      </c>
      <c r="C134" s="43" t="str">
        <f aca="false">CONCATENATE("10100528")</f>
        <v>10100528</v>
      </c>
      <c r="D134" s="44" t="s">
        <v>147</v>
      </c>
      <c r="E134" s="45" t="n">
        <v>7523.5</v>
      </c>
      <c r="F134" s="46" t="s">
        <v>65</v>
      </c>
      <c r="G134" s="61" t="n">
        <v>2</v>
      </c>
      <c r="H134" s="41" t="n">
        <v>3009.4</v>
      </c>
    </row>
    <row r="135" s="33" customFormat="true" ht="14.25" hidden="false" customHeight="true" outlineLevel="0" collapsed="false">
      <c r="A135" s="34" t="n">
        <f aca="false">A134+1</f>
        <v>130</v>
      </c>
      <c r="B135" s="42" t="s">
        <v>21</v>
      </c>
      <c r="C135" s="43" t="str">
        <f aca="false">CONCATENATE("000005W4-01889")</f>
        <v>000005W4-01889</v>
      </c>
      <c r="D135" s="44" t="s">
        <v>148</v>
      </c>
      <c r="E135" s="45" t="n">
        <v>222.43</v>
      </c>
      <c r="F135" s="46" t="s">
        <v>65</v>
      </c>
      <c r="G135" s="47" t="n">
        <v>12</v>
      </c>
      <c r="H135" s="41" t="n">
        <v>533.832</v>
      </c>
    </row>
    <row r="136" s="33" customFormat="true" ht="14.25" hidden="false" customHeight="true" outlineLevel="0" collapsed="false">
      <c r="A136" s="34" t="n">
        <f aca="false">A135+1</f>
        <v>131</v>
      </c>
      <c r="B136" s="42" t="s">
        <v>21</v>
      </c>
      <c r="C136" s="43" t="str">
        <f aca="false">CONCATENATE("10104156")</f>
        <v>10104156</v>
      </c>
      <c r="D136" s="44" t="s">
        <v>149</v>
      </c>
      <c r="E136" s="45" t="n">
        <v>96.63</v>
      </c>
      <c r="F136" s="46" t="s">
        <v>65</v>
      </c>
      <c r="G136" s="47" t="n">
        <v>24.52</v>
      </c>
      <c r="H136" s="41" t="n">
        <v>473.87352</v>
      </c>
    </row>
    <row r="137" s="33" customFormat="true" ht="14.25" hidden="false" customHeight="true" outlineLevel="0" collapsed="false">
      <c r="A137" s="34" t="n">
        <f aca="false">A136+1</f>
        <v>132</v>
      </c>
      <c r="B137" s="42" t="s">
        <v>21</v>
      </c>
      <c r="C137" s="43" t="str">
        <f aca="false">CONCATENATE("000005W4-01883")</f>
        <v>000005W4-01883</v>
      </c>
      <c r="D137" s="44" t="s">
        <v>150</v>
      </c>
      <c r="E137" s="45" t="n">
        <v>317.34</v>
      </c>
      <c r="F137" s="46" t="s">
        <v>65</v>
      </c>
      <c r="G137" s="47" t="n">
        <v>6.51</v>
      </c>
      <c r="H137" s="41" t="n">
        <v>413.17668</v>
      </c>
    </row>
    <row r="138" s="33" customFormat="true" ht="14.25" hidden="false" customHeight="true" outlineLevel="0" collapsed="false">
      <c r="A138" s="34" t="n">
        <f aca="false">A137+1</f>
        <v>133</v>
      </c>
      <c r="B138" s="42" t="s">
        <v>21</v>
      </c>
      <c r="C138" s="43" t="str">
        <f aca="false">CONCATENATE("10104955")</f>
        <v>10104955</v>
      </c>
      <c r="D138" s="44" t="s">
        <v>151</v>
      </c>
      <c r="E138" s="45" t="n">
        <v>141.71</v>
      </c>
      <c r="F138" s="46" t="s">
        <v>65</v>
      </c>
      <c r="G138" s="47" t="n">
        <v>13.8</v>
      </c>
      <c r="H138" s="41" t="n">
        <v>391.1196</v>
      </c>
    </row>
    <row r="139" s="33" customFormat="true" ht="14.25" hidden="false" customHeight="true" outlineLevel="0" collapsed="false">
      <c r="A139" s="34" t="n">
        <f aca="false">A138+1</f>
        <v>134</v>
      </c>
      <c r="B139" s="42" t="s">
        <v>21</v>
      </c>
      <c r="C139" s="43" t="str">
        <f aca="false">CONCATENATE("000005W4-01612")</f>
        <v>000005W4-01612</v>
      </c>
      <c r="D139" s="44" t="s">
        <v>152</v>
      </c>
      <c r="E139" s="45" t="n">
        <v>174.96</v>
      </c>
      <c r="F139" s="46" t="s">
        <v>65</v>
      </c>
      <c r="G139" s="47" t="n">
        <v>10</v>
      </c>
      <c r="H139" s="41" t="n">
        <v>349.92</v>
      </c>
    </row>
    <row r="140" s="33" customFormat="true" ht="14.25" hidden="false" customHeight="true" outlineLevel="0" collapsed="false">
      <c r="A140" s="34" t="n">
        <f aca="false">A139+1</f>
        <v>135</v>
      </c>
      <c r="B140" s="42" t="s">
        <v>21</v>
      </c>
      <c r="C140" s="43" t="str">
        <f aca="false">CONCATENATE("10102230")</f>
        <v>10102230</v>
      </c>
      <c r="D140" s="44" t="s">
        <v>153</v>
      </c>
      <c r="E140" s="45" t="n">
        <v>6866.83</v>
      </c>
      <c r="F140" s="46" t="s">
        <v>65</v>
      </c>
      <c r="G140" s="62" t="n">
        <v>0.2</v>
      </c>
      <c r="H140" s="41" t="n">
        <v>274.6732</v>
      </c>
    </row>
    <row r="141" s="33" customFormat="true" ht="14.25" hidden="false" customHeight="true" outlineLevel="0" collapsed="false">
      <c r="A141" s="34" t="n">
        <f aca="false">A140+1</f>
        <v>136</v>
      </c>
      <c r="B141" s="42" t="s">
        <v>21</v>
      </c>
      <c r="C141" s="43" t="str">
        <f aca="false">CONCATENATE("000005W4-01671")</f>
        <v>000005W4-01671</v>
      </c>
      <c r="D141" s="44" t="s">
        <v>154</v>
      </c>
      <c r="E141" s="45" t="n">
        <v>121.94</v>
      </c>
      <c r="F141" s="46" t="s">
        <v>65</v>
      </c>
      <c r="G141" s="47" t="n">
        <v>10.8</v>
      </c>
      <c r="H141" s="41" t="n">
        <v>263.3904</v>
      </c>
    </row>
    <row r="142" s="33" customFormat="true" ht="14.25" hidden="false" customHeight="true" outlineLevel="0" collapsed="false">
      <c r="A142" s="34" t="n">
        <f aca="false">A141+1</f>
        <v>137</v>
      </c>
      <c r="B142" s="42" t="s">
        <v>21</v>
      </c>
      <c r="C142" s="43" t="str">
        <f aca="false">CONCATENATE("10093253")</f>
        <v>10093253</v>
      </c>
      <c r="D142" s="44" t="s">
        <v>155</v>
      </c>
      <c r="E142" s="45" t="n">
        <v>200.17</v>
      </c>
      <c r="F142" s="46" t="s">
        <v>65</v>
      </c>
      <c r="G142" s="47" t="n">
        <v>6.36</v>
      </c>
      <c r="H142" s="41" t="n">
        <v>254.61624</v>
      </c>
    </row>
    <row r="143" s="33" customFormat="true" ht="14.25" hidden="false" customHeight="true" outlineLevel="0" collapsed="false">
      <c r="A143" s="34" t="n">
        <f aca="false">A142+1</f>
        <v>138</v>
      </c>
      <c r="B143" s="42" t="s">
        <v>21</v>
      </c>
      <c r="C143" s="43" t="str">
        <f aca="false">CONCATENATE("000005W4-01886")</f>
        <v>000005W4-01886</v>
      </c>
      <c r="D143" s="44" t="s">
        <v>156</v>
      </c>
      <c r="E143" s="45" t="n">
        <v>377.73</v>
      </c>
      <c r="F143" s="46" t="s">
        <v>65</v>
      </c>
      <c r="G143" s="47" t="n">
        <v>3</v>
      </c>
      <c r="H143" s="41" t="n">
        <v>226.638</v>
      </c>
    </row>
    <row r="144" s="33" customFormat="true" ht="14.25" hidden="false" customHeight="true" outlineLevel="0" collapsed="false">
      <c r="A144" s="34" t="n">
        <f aca="false">A143+1</f>
        <v>139</v>
      </c>
      <c r="B144" s="42" t="s">
        <v>21</v>
      </c>
      <c r="C144" s="43" t="str">
        <f aca="false">CONCATENATE("000005W4-01654")</f>
        <v>000005W4-01654</v>
      </c>
      <c r="D144" s="44" t="s">
        <v>157</v>
      </c>
      <c r="E144" s="45" t="n">
        <v>129.9</v>
      </c>
      <c r="F144" s="46" t="s">
        <v>65</v>
      </c>
      <c r="G144" s="47" t="n">
        <v>8.3</v>
      </c>
      <c r="H144" s="41" t="n">
        <v>215.634</v>
      </c>
    </row>
    <row r="145" s="33" customFormat="true" ht="14.25" hidden="false" customHeight="true" outlineLevel="0" collapsed="false">
      <c r="A145" s="34" t="n">
        <f aca="false">A144+1</f>
        <v>140</v>
      </c>
      <c r="B145" s="42" t="s">
        <v>21</v>
      </c>
      <c r="C145" s="43" t="str">
        <f aca="false">CONCATENATE("000005W4-01678")</f>
        <v>000005W4-01678</v>
      </c>
      <c r="D145" s="44" t="s">
        <v>158</v>
      </c>
      <c r="E145" s="45" t="n">
        <v>99.89</v>
      </c>
      <c r="F145" s="46" t="s">
        <v>65</v>
      </c>
      <c r="G145" s="47" t="n">
        <v>10.7</v>
      </c>
      <c r="H145" s="41" t="n">
        <v>213.7646</v>
      </c>
    </row>
    <row r="146" s="33" customFormat="true" ht="14.25" hidden="false" customHeight="true" outlineLevel="0" collapsed="false">
      <c r="A146" s="34" t="n">
        <f aca="false">A145+1</f>
        <v>141</v>
      </c>
      <c r="B146" s="42" t="s">
        <v>21</v>
      </c>
      <c r="C146" s="43" t="str">
        <f aca="false">CONCATENATE("000005W4-01885")</f>
        <v>000005W4-01885</v>
      </c>
      <c r="D146" s="44" t="s">
        <v>159</v>
      </c>
      <c r="E146" s="45" t="n">
        <v>365.36</v>
      </c>
      <c r="F146" s="46" t="s">
        <v>65</v>
      </c>
      <c r="G146" s="47" t="n">
        <v>3</v>
      </c>
      <c r="H146" s="41" t="n">
        <v>219.216</v>
      </c>
    </row>
    <row r="147" s="33" customFormat="true" ht="14.25" hidden="false" customHeight="true" outlineLevel="0" collapsed="false">
      <c r="A147" s="34" t="n">
        <f aca="false">A146+1</f>
        <v>142</v>
      </c>
      <c r="B147" s="42" t="s">
        <v>21</v>
      </c>
      <c r="C147" s="43" t="str">
        <f aca="false">CONCATENATE("1796500")</f>
        <v>1796500</v>
      </c>
      <c r="D147" s="44" t="s">
        <v>160</v>
      </c>
      <c r="E147" s="45" t="n">
        <v>101.78</v>
      </c>
      <c r="F147" s="46" t="s">
        <v>65</v>
      </c>
      <c r="G147" s="47" t="n">
        <v>10</v>
      </c>
      <c r="H147" s="41" t="n">
        <v>203.56</v>
      </c>
    </row>
    <row r="148" s="33" customFormat="true" ht="14.25" hidden="false" customHeight="true" outlineLevel="0" collapsed="false">
      <c r="A148" s="34" t="n">
        <f aca="false">A147+1</f>
        <v>143</v>
      </c>
      <c r="B148" s="42" t="s">
        <v>21</v>
      </c>
      <c r="C148" s="43" t="str">
        <f aca="false">CONCATENATE("000005W4-01679")</f>
        <v>000005W4-01679</v>
      </c>
      <c r="D148" s="44" t="s">
        <v>161</v>
      </c>
      <c r="E148" s="45" t="n">
        <v>81.91</v>
      </c>
      <c r="F148" s="46" t="s">
        <v>65</v>
      </c>
      <c r="G148" s="47" t="n">
        <v>10.7</v>
      </c>
      <c r="H148" s="41" t="n">
        <v>175.2874</v>
      </c>
    </row>
    <row r="149" s="33" customFormat="true" ht="14.25" hidden="false" customHeight="true" outlineLevel="0" collapsed="false">
      <c r="A149" s="34" t="n">
        <f aca="false">A148+1</f>
        <v>144</v>
      </c>
      <c r="B149" s="42" t="s">
        <v>21</v>
      </c>
      <c r="C149" s="43" t="str">
        <f aca="false">CONCATENATE("000005W4-01624")</f>
        <v>000005W4-01624</v>
      </c>
      <c r="D149" s="44" t="s">
        <v>162</v>
      </c>
      <c r="E149" s="45" t="n">
        <v>86.55</v>
      </c>
      <c r="F149" s="46" t="s">
        <v>65</v>
      </c>
      <c r="G149" s="47" t="n">
        <v>7.5</v>
      </c>
      <c r="H149" s="41" t="n">
        <v>129.825</v>
      </c>
    </row>
    <row r="150" s="33" customFormat="true" ht="14.25" hidden="false" customHeight="true" outlineLevel="0" collapsed="false">
      <c r="A150" s="34" t="n">
        <f aca="false">A149+1</f>
        <v>145</v>
      </c>
      <c r="B150" s="42" t="s">
        <v>21</v>
      </c>
      <c r="C150" s="43" t="str">
        <f aca="false">CONCATENATE("000005W4-01628")</f>
        <v>000005W4-01628</v>
      </c>
      <c r="D150" s="44" t="s">
        <v>163</v>
      </c>
      <c r="E150" s="45" t="n">
        <v>57.26</v>
      </c>
      <c r="F150" s="46" t="s">
        <v>65</v>
      </c>
      <c r="G150" s="47" t="n">
        <v>9.4</v>
      </c>
      <c r="H150" s="41" t="n">
        <v>107.6488</v>
      </c>
    </row>
    <row r="151" s="33" customFormat="true" ht="14.25" hidden="false" customHeight="true" outlineLevel="0" collapsed="false">
      <c r="A151" s="34" t="n">
        <f aca="false">A150+1</f>
        <v>146</v>
      </c>
      <c r="B151" s="42" t="s">
        <v>21</v>
      </c>
      <c r="C151" s="43" t="str">
        <f aca="false">CONCATENATE("000005W4-01675")</f>
        <v>000005W4-01675</v>
      </c>
      <c r="D151" s="44" t="s">
        <v>164</v>
      </c>
      <c r="E151" s="45" t="n">
        <v>65.24</v>
      </c>
      <c r="F151" s="46" t="s">
        <v>65</v>
      </c>
      <c r="G151" s="47" t="n">
        <v>7.8</v>
      </c>
      <c r="H151" s="41" t="n">
        <v>101.7744</v>
      </c>
    </row>
    <row r="152" s="33" customFormat="true" ht="14.25" hidden="false" customHeight="true" outlineLevel="0" collapsed="false">
      <c r="A152" s="34" t="n">
        <f aca="false">A151+1</f>
        <v>147</v>
      </c>
      <c r="B152" s="42" t="s">
        <v>21</v>
      </c>
      <c r="C152" s="43" t="str">
        <f aca="false">CONCATENATE("000005W4-01686")</f>
        <v>000005W4-01686</v>
      </c>
      <c r="D152" s="44" t="s">
        <v>165</v>
      </c>
      <c r="E152" s="45" t="n">
        <v>297.71</v>
      </c>
      <c r="F152" s="46" t="s">
        <v>65</v>
      </c>
      <c r="G152" s="47" t="n">
        <v>1.7</v>
      </c>
      <c r="H152" s="41" t="n">
        <v>101.2214</v>
      </c>
    </row>
    <row r="153" s="33" customFormat="true" ht="14.25" hidden="false" customHeight="true" outlineLevel="0" collapsed="false">
      <c r="A153" s="34" t="n">
        <f aca="false">A152+1</f>
        <v>148</v>
      </c>
      <c r="B153" s="42" t="s">
        <v>21</v>
      </c>
      <c r="C153" s="43" t="str">
        <f aca="false">CONCATENATE("000005W4-01625")</f>
        <v>000005W4-01625</v>
      </c>
      <c r="D153" s="44" t="s">
        <v>166</v>
      </c>
      <c r="E153" s="45" t="n">
        <v>50.43</v>
      </c>
      <c r="F153" s="46" t="s">
        <v>65</v>
      </c>
      <c r="G153" s="47" t="n">
        <v>9.2</v>
      </c>
      <c r="H153" s="41" t="n">
        <v>92.7912</v>
      </c>
    </row>
    <row r="154" s="33" customFormat="true" ht="14.25" hidden="false" customHeight="true" outlineLevel="0" collapsed="false">
      <c r="A154" s="34" t="n">
        <f aca="false">A153+1</f>
        <v>149</v>
      </c>
      <c r="B154" s="42" t="s">
        <v>21</v>
      </c>
      <c r="C154" s="43" t="str">
        <f aca="false">CONCATENATE("000005W4-01887")</f>
        <v>000005W4-01887</v>
      </c>
      <c r="D154" s="44" t="s">
        <v>167</v>
      </c>
      <c r="E154" s="45" t="n">
        <v>270.77</v>
      </c>
      <c r="F154" s="46" t="s">
        <v>65</v>
      </c>
      <c r="G154" s="47" t="n">
        <v>1.5</v>
      </c>
      <c r="H154" s="41" t="n">
        <v>81.231</v>
      </c>
    </row>
    <row r="155" s="33" customFormat="true" ht="14.25" hidden="false" customHeight="true" outlineLevel="0" collapsed="false">
      <c r="A155" s="34" t="n">
        <f aca="false">A154+1</f>
        <v>150</v>
      </c>
      <c r="B155" s="42" t="s">
        <v>21</v>
      </c>
      <c r="C155" s="43" t="str">
        <f aca="false">CONCATENATE("000005W4-01677")</f>
        <v>000005W4-01677</v>
      </c>
      <c r="D155" s="44" t="s">
        <v>168</v>
      </c>
      <c r="E155" s="45" t="n">
        <v>37.91</v>
      </c>
      <c r="F155" s="46" t="s">
        <v>65</v>
      </c>
      <c r="G155" s="47" t="n">
        <v>9.1</v>
      </c>
      <c r="H155" s="41" t="n">
        <v>68.9962</v>
      </c>
    </row>
    <row r="156" s="33" customFormat="true" ht="14.25" hidden="false" customHeight="true" outlineLevel="0" collapsed="false">
      <c r="A156" s="34" t="n">
        <f aca="false">A155+1</f>
        <v>151</v>
      </c>
      <c r="B156" s="42" t="s">
        <v>21</v>
      </c>
      <c r="C156" s="43" t="str">
        <f aca="false">CONCATENATE("10105356")</f>
        <v>10105356</v>
      </c>
      <c r="D156" s="44" t="s">
        <v>169</v>
      </c>
      <c r="E156" s="45" t="n">
        <v>87.62</v>
      </c>
      <c r="F156" s="46" t="s">
        <v>65</v>
      </c>
      <c r="G156" s="47" t="n">
        <v>3.6</v>
      </c>
      <c r="H156" s="41" t="n">
        <v>63.0864</v>
      </c>
    </row>
    <row r="157" s="33" customFormat="true" ht="14.25" hidden="false" customHeight="true" outlineLevel="0" collapsed="false">
      <c r="A157" s="34" t="n">
        <f aca="false">A156+1</f>
        <v>152</v>
      </c>
      <c r="B157" s="42" t="s">
        <v>21</v>
      </c>
      <c r="C157" s="43" t="str">
        <f aca="false">CONCATENATE("000005W4-01734")</f>
        <v>000005W4-01734</v>
      </c>
      <c r="D157" s="44" t="s">
        <v>170</v>
      </c>
      <c r="E157" s="45" t="n">
        <v>163.03</v>
      </c>
      <c r="F157" s="46" t="s">
        <v>65</v>
      </c>
      <c r="G157" s="47" t="n">
        <v>1.5</v>
      </c>
      <c r="H157" s="41" t="n">
        <v>48.909</v>
      </c>
    </row>
    <row r="158" s="33" customFormat="true" ht="14.25" hidden="false" customHeight="true" outlineLevel="0" collapsed="false">
      <c r="A158" s="34" t="n">
        <f aca="false">A157+1</f>
        <v>153</v>
      </c>
      <c r="B158" s="42" t="s">
        <v>21</v>
      </c>
      <c r="C158" s="43" t="str">
        <f aca="false">CONCATENATE("000005W4-01629")</f>
        <v>000005W4-01629</v>
      </c>
      <c r="D158" s="44" t="s">
        <v>171</v>
      </c>
      <c r="E158" s="45" t="n">
        <v>22.4</v>
      </c>
      <c r="F158" s="46" t="s">
        <v>65</v>
      </c>
      <c r="G158" s="47" t="n">
        <v>10.3</v>
      </c>
      <c r="H158" s="41" t="n">
        <v>46.144</v>
      </c>
    </row>
    <row r="159" s="33" customFormat="true" ht="14.25" hidden="false" customHeight="true" outlineLevel="0" collapsed="false">
      <c r="A159" s="34" t="n">
        <f aca="false">A158+1</f>
        <v>154</v>
      </c>
      <c r="B159" s="42" t="s">
        <v>21</v>
      </c>
      <c r="C159" s="43" t="str">
        <f aca="false">CONCATENATE("10075075")</f>
        <v>10075075</v>
      </c>
      <c r="D159" s="44" t="s">
        <v>172</v>
      </c>
      <c r="E159" s="45" t="n">
        <v>29.14</v>
      </c>
      <c r="F159" s="46" t="s">
        <v>65</v>
      </c>
      <c r="G159" s="47" t="n">
        <v>7.29</v>
      </c>
      <c r="H159" s="41" t="n">
        <v>42.48612</v>
      </c>
    </row>
    <row r="160" s="33" customFormat="true" ht="14.25" hidden="false" customHeight="true" outlineLevel="0" collapsed="false">
      <c r="A160" s="34" t="n">
        <f aca="false">A159+1</f>
        <v>155</v>
      </c>
      <c r="B160" s="42" t="s">
        <v>21</v>
      </c>
      <c r="C160" s="43" t="str">
        <f aca="false">CONCATENATE("10085067")</f>
        <v>10085067</v>
      </c>
      <c r="D160" s="44" t="s">
        <v>173</v>
      </c>
      <c r="E160" s="45" t="n">
        <v>39.48</v>
      </c>
      <c r="F160" s="46" t="s">
        <v>65</v>
      </c>
      <c r="G160" s="47" t="n">
        <v>5.26</v>
      </c>
      <c r="H160" s="41" t="n">
        <v>41.53296</v>
      </c>
    </row>
    <row r="161" s="33" customFormat="true" ht="14.25" hidden="false" customHeight="true" outlineLevel="0" collapsed="false">
      <c r="A161" s="34" t="n">
        <f aca="false">A160+1</f>
        <v>156</v>
      </c>
      <c r="B161" s="42" t="s">
        <v>21</v>
      </c>
      <c r="C161" s="43" t="str">
        <f aca="false">CONCATENATE("000005W4-01600")</f>
        <v>000005W4-01600</v>
      </c>
      <c r="D161" s="44" t="s">
        <v>174</v>
      </c>
      <c r="E161" s="45" t="n">
        <v>151.1</v>
      </c>
      <c r="F161" s="46" t="s">
        <v>65</v>
      </c>
      <c r="G161" s="47" t="n">
        <v>1.3</v>
      </c>
      <c r="H161" s="41" t="n">
        <v>39.286</v>
      </c>
    </row>
    <row r="162" s="33" customFormat="true" ht="14.25" hidden="false" customHeight="true" outlineLevel="0" collapsed="false">
      <c r="A162" s="34" t="n">
        <f aca="false">A161+1</f>
        <v>157</v>
      </c>
      <c r="B162" s="42" t="s">
        <v>21</v>
      </c>
      <c r="C162" s="43" t="str">
        <f aca="false">CONCATENATE("0225495")</f>
        <v>0225495</v>
      </c>
      <c r="D162" s="44" t="s">
        <v>175</v>
      </c>
      <c r="E162" s="45" t="n">
        <v>174.55</v>
      </c>
      <c r="F162" s="46" t="s">
        <v>65</v>
      </c>
      <c r="G162" s="47" t="n">
        <v>1</v>
      </c>
      <c r="H162" s="41" t="n">
        <v>34.91</v>
      </c>
    </row>
    <row r="163" s="33" customFormat="true" ht="14.25" hidden="false" customHeight="true" outlineLevel="0" collapsed="false">
      <c r="A163" s="34" t="n">
        <f aca="false">A162+1</f>
        <v>158</v>
      </c>
      <c r="B163" s="42" t="s">
        <v>21</v>
      </c>
      <c r="C163" s="43" t="str">
        <f aca="false">CONCATENATE("10101110")</f>
        <v>10101110</v>
      </c>
      <c r="D163" s="44" t="s">
        <v>176</v>
      </c>
      <c r="E163" s="45" t="n">
        <v>9257.66</v>
      </c>
      <c r="F163" s="46" t="s">
        <v>65</v>
      </c>
      <c r="G163" s="60" t="n">
        <v>0.02</v>
      </c>
      <c r="H163" s="41" t="n">
        <v>37.03064</v>
      </c>
    </row>
    <row r="164" s="33" customFormat="true" ht="14.25" hidden="false" customHeight="true" outlineLevel="0" collapsed="false">
      <c r="A164" s="34" t="n">
        <f aca="false">A163+1</f>
        <v>159</v>
      </c>
      <c r="B164" s="42" t="s">
        <v>21</v>
      </c>
      <c r="C164" s="43" t="str">
        <f aca="false">CONCATENATE("10101093")</f>
        <v>10101093</v>
      </c>
      <c r="D164" s="44" t="s">
        <v>177</v>
      </c>
      <c r="E164" s="45" t="n">
        <v>7.61</v>
      </c>
      <c r="F164" s="46" t="s">
        <v>65</v>
      </c>
      <c r="G164" s="47" t="n">
        <v>24</v>
      </c>
      <c r="H164" s="41" t="n">
        <v>36.528</v>
      </c>
    </row>
    <row r="165" s="33" customFormat="true" ht="14.25" hidden="false" customHeight="true" outlineLevel="0" collapsed="false">
      <c r="A165" s="34" t="n">
        <f aca="false">A164+1</f>
        <v>160</v>
      </c>
      <c r="B165" s="42" t="s">
        <v>21</v>
      </c>
      <c r="C165" s="43" t="str">
        <f aca="false">CONCATENATE("10073791")</f>
        <v>10073791</v>
      </c>
      <c r="D165" s="44" t="s">
        <v>178</v>
      </c>
      <c r="E165" s="45" t="n">
        <v>15.87</v>
      </c>
      <c r="F165" s="46" t="s">
        <v>65</v>
      </c>
      <c r="G165" s="63" t="n">
        <v>9.604</v>
      </c>
      <c r="H165" s="41" t="n">
        <v>30.483096</v>
      </c>
    </row>
    <row r="166" s="33" customFormat="true" ht="14.25" hidden="false" customHeight="true" outlineLevel="0" collapsed="false">
      <c r="A166" s="34" t="n">
        <f aca="false">A165+1</f>
        <v>161</v>
      </c>
      <c r="B166" s="42" t="s">
        <v>21</v>
      </c>
      <c r="C166" s="43" t="str">
        <f aca="false">CONCATENATE("10075246")</f>
        <v>10075246</v>
      </c>
      <c r="D166" s="44" t="s">
        <v>179</v>
      </c>
      <c r="E166" s="45" t="n">
        <v>89.74</v>
      </c>
      <c r="F166" s="46" t="s">
        <v>65</v>
      </c>
      <c r="G166" s="47" t="n">
        <v>5</v>
      </c>
      <c r="H166" s="41" t="n">
        <v>89.74</v>
      </c>
    </row>
    <row r="167" s="33" customFormat="true" ht="14.25" hidden="false" customHeight="true" outlineLevel="0" collapsed="false">
      <c r="A167" s="34" t="n">
        <f aca="false">A166+1</f>
        <v>162</v>
      </c>
      <c r="B167" s="42" t="s">
        <v>21</v>
      </c>
      <c r="C167" s="43" t="str">
        <f aca="false">CONCATENATE("10081009")</f>
        <v>10081009</v>
      </c>
      <c r="D167" s="44" t="s">
        <v>180</v>
      </c>
      <c r="E167" s="45" t="n">
        <v>205.62</v>
      </c>
      <c r="F167" s="46" t="s">
        <v>65</v>
      </c>
      <c r="G167" s="61" t="n">
        <v>6</v>
      </c>
      <c r="H167" s="41" t="n">
        <v>246.744</v>
      </c>
    </row>
    <row r="168" s="33" customFormat="true" ht="14.25" hidden="false" customHeight="true" outlineLevel="0" collapsed="false">
      <c r="A168" s="34" t="n">
        <f aca="false">A167+1</f>
        <v>163</v>
      </c>
      <c r="B168" s="42" t="s">
        <v>21</v>
      </c>
      <c r="C168" s="43" t="str">
        <f aca="false">CONCATENATE("10071292")</f>
        <v>10071292</v>
      </c>
      <c r="D168" s="44" t="s">
        <v>181</v>
      </c>
      <c r="E168" s="45" t="n">
        <v>78.62</v>
      </c>
      <c r="F168" s="46" t="s">
        <v>65</v>
      </c>
      <c r="G168" s="47" t="n">
        <v>1.3</v>
      </c>
      <c r="H168" s="41" t="n">
        <v>20.4412</v>
      </c>
    </row>
    <row r="169" s="33" customFormat="true" ht="14.25" hidden="false" customHeight="true" outlineLevel="0" collapsed="false">
      <c r="A169" s="34" t="n">
        <f aca="false">A168+1</f>
        <v>164</v>
      </c>
      <c r="B169" s="42" t="s">
        <v>21</v>
      </c>
      <c r="C169" s="43" t="str">
        <f aca="false">CONCATENATE("0240249")</f>
        <v>0240249</v>
      </c>
      <c r="D169" s="44" t="s">
        <v>182</v>
      </c>
      <c r="E169" s="45" t="n">
        <v>88.33</v>
      </c>
      <c r="F169" s="46" t="s">
        <v>65</v>
      </c>
      <c r="G169" s="47" t="n">
        <v>24</v>
      </c>
      <c r="H169" s="41" t="n">
        <v>423.984</v>
      </c>
    </row>
    <row r="170" s="33" customFormat="true" ht="14.25" hidden="false" customHeight="true" outlineLevel="0" collapsed="false">
      <c r="A170" s="34" t="n">
        <f aca="false">A169+1</f>
        <v>165</v>
      </c>
      <c r="B170" s="42" t="s">
        <v>21</v>
      </c>
      <c r="C170" s="43" t="str">
        <f aca="false">CONCATENATE("10100597")</f>
        <v>10100597</v>
      </c>
      <c r="D170" s="44" t="s">
        <v>183</v>
      </c>
      <c r="E170" s="45" t="n">
        <v>112.03</v>
      </c>
      <c r="F170" s="46" t="s">
        <v>65</v>
      </c>
      <c r="G170" s="60" t="n">
        <v>0.53</v>
      </c>
      <c r="H170" s="41" t="n">
        <v>11.87518</v>
      </c>
    </row>
    <row r="171" s="33" customFormat="true" ht="14.25" hidden="false" customHeight="true" outlineLevel="0" collapsed="false">
      <c r="A171" s="34" t="n">
        <f aca="false">A170+1</f>
        <v>166</v>
      </c>
      <c r="B171" s="42" t="s">
        <v>21</v>
      </c>
      <c r="C171" s="43" t="str">
        <f aca="false">CONCATENATE("10104995")</f>
        <v>10104995</v>
      </c>
      <c r="D171" s="44" t="s">
        <v>184</v>
      </c>
      <c r="E171" s="45" t="n">
        <v>16.5</v>
      </c>
      <c r="F171" s="46" t="s">
        <v>65</v>
      </c>
      <c r="G171" s="47" t="n">
        <v>2.7</v>
      </c>
      <c r="H171" s="41" t="n">
        <v>8.91</v>
      </c>
    </row>
    <row r="172" s="33" customFormat="true" ht="14.25" hidden="false" customHeight="true" outlineLevel="0" collapsed="false">
      <c r="A172" s="34" t="n">
        <f aca="false">A171+1</f>
        <v>167</v>
      </c>
      <c r="B172" s="42" t="s">
        <v>21</v>
      </c>
      <c r="C172" s="43" t="str">
        <f aca="false">CONCATENATE("10072355")</f>
        <v>10072355</v>
      </c>
      <c r="D172" s="44" t="s">
        <v>185</v>
      </c>
      <c r="E172" s="45" t="n">
        <v>47.99</v>
      </c>
      <c r="F172" s="46" t="s">
        <v>65</v>
      </c>
      <c r="G172" s="61" t="n">
        <v>6</v>
      </c>
      <c r="H172" s="41" t="n">
        <v>57.588</v>
      </c>
    </row>
    <row r="173" s="33" customFormat="true" ht="14.25" hidden="false" customHeight="true" outlineLevel="0" collapsed="false">
      <c r="A173" s="34" t="n">
        <f aca="false">A172+1</f>
        <v>168</v>
      </c>
      <c r="B173" s="42" t="s">
        <v>21</v>
      </c>
      <c r="C173" s="43" t="str">
        <f aca="false">CONCATENATE("10099084")</f>
        <v>10099084</v>
      </c>
      <c r="D173" s="44" t="s">
        <v>64</v>
      </c>
      <c r="E173" s="45" t="n">
        <v>44.12</v>
      </c>
      <c r="F173" s="46" t="s">
        <v>65</v>
      </c>
      <c r="G173" s="62" t="n">
        <v>0.596</v>
      </c>
      <c r="H173" s="49" t="n">
        <v>5.259104</v>
      </c>
    </row>
    <row r="174" s="33" customFormat="true" ht="14.25" hidden="false" customHeight="true" outlineLevel="0" collapsed="false">
      <c r="A174" s="34" t="n">
        <f aca="false">A173+1</f>
        <v>169</v>
      </c>
      <c r="B174" s="42" t="s">
        <v>21</v>
      </c>
      <c r="C174" s="43" t="str">
        <f aca="false">CONCATENATE("0240265")</f>
        <v>0240265</v>
      </c>
      <c r="D174" s="44" t="s">
        <v>87</v>
      </c>
      <c r="E174" s="45" t="n">
        <v>13.76</v>
      </c>
      <c r="F174" s="46" t="s">
        <v>65</v>
      </c>
      <c r="G174" s="47" t="n">
        <v>1.38</v>
      </c>
      <c r="H174" s="49" t="n">
        <v>3.79776</v>
      </c>
    </row>
    <row r="175" s="33" customFormat="true" ht="14.25" hidden="false" customHeight="true" outlineLevel="0" collapsed="false">
      <c r="A175" s="34" t="n">
        <f aca="false">A174+1</f>
        <v>170</v>
      </c>
      <c r="B175" s="42" t="s">
        <v>21</v>
      </c>
      <c r="C175" s="43" t="str">
        <f aca="false">CONCATENATE("10071294")</f>
        <v>10071294</v>
      </c>
      <c r="D175" s="44" t="s">
        <v>186</v>
      </c>
      <c r="E175" s="45" t="n">
        <v>17.67</v>
      </c>
      <c r="F175" s="46" t="s">
        <v>65</v>
      </c>
      <c r="G175" s="61" t="n">
        <v>18</v>
      </c>
      <c r="H175" s="49" t="n">
        <v>63.612</v>
      </c>
    </row>
    <row r="176" s="33" customFormat="true" ht="14.25" hidden="false" customHeight="true" outlineLevel="0" collapsed="false">
      <c r="A176" s="34" t="n">
        <f aca="false">A175+1</f>
        <v>171</v>
      </c>
      <c r="B176" s="42" t="s">
        <v>21</v>
      </c>
      <c r="C176" s="43" t="str">
        <f aca="false">CONCATENATE("10072373")</f>
        <v>10072373</v>
      </c>
      <c r="D176" s="44" t="s">
        <v>93</v>
      </c>
      <c r="E176" s="45" t="n">
        <v>41.13</v>
      </c>
      <c r="F176" s="46" t="s">
        <v>65</v>
      </c>
      <c r="G176" s="61" t="n">
        <v>50</v>
      </c>
      <c r="H176" s="49" t="n">
        <v>411.3</v>
      </c>
    </row>
    <row r="177" s="33" customFormat="true" ht="14.25" hidden="false" customHeight="true" outlineLevel="0" collapsed="false">
      <c r="A177" s="34" t="n">
        <f aca="false">A176+1</f>
        <v>172</v>
      </c>
      <c r="B177" s="42" t="s">
        <v>21</v>
      </c>
      <c r="C177" s="43" t="str">
        <f aca="false">CONCATENATE("10064625")</f>
        <v>10064625</v>
      </c>
      <c r="D177" s="44" t="s">
        <v>187</v>
      </c>
      <c r="E177" s="45" t="n">
        <v>402.58</v>
      </c>
      <c r="F177" s="46" t="s">
        <v>72</v>
      </c>
      <c r="G177" s="61" t="n">
        <v>169.89</v>
      </c>
      <c r="H177" s="41" t="n">
        <v>13678.86324</v>
      </c>
    </row>
    <row r="178" s="33" customFormat="true" ht="14.25" hidden="false" customHeight="true" outlineLevel="0" collapsed="false">
      <c r="A178" s="34" t="n">
        <f aca="false">A177+1</f>
        <v>173</v>
      </c>
      <c r="B178" s="42" t="s">
        <v>21</v>
      </c>
      <c r="C178" s="43" t="str">
        <f aca="false">CONCATENATE("10081655")</f>
        <v>10081655</v>
      </c>
      <c r="D178" s="44" t="s">
        <v>188</v>
      </c>
      <c r="E178" s="45" t="n">
        <v>473.75</v>
      </c>
      <c r="F178" s="46" t="s">
        <v>72</v>
      </c>
      <c r="G178" s="47" t="n">
        <v>30</v>
      </c>
      <c r="H178" s="41" t="n">
        <v>2842.5</v>
      </c>
    </row>
    <row r="179" s="33" customFormat="true" ht="14.25" hidden="false" customHeight="true" outlineLevel="0" collapsed="false">
      <c r="A179" s="34" t="n">
        <f aca="false">A178+1</f>
        <v>174</v>
      </c>
      <c r="B179" s="42" t="s">
        <v>21</v>
      </c>
      <c r="C179" s="43" t="str">
        <f aca="false">CONCATENATE("10101075")</f>
        <v>10101075</v>
      </c>
      <c r="D179" s="44" t="s">
        <v>189</v>
      </c>
      <c r="E179" s="45" t="n">
        <v>2304.36</v>
      </c>
      <c r="F179" s="46" t="s">
        <v>72</v>
      </c>
      <c r="G179" s="47" t="n">
        <v>5.3</v>
      </c>
      <c r="H179" s="41" t="n">
        <v>2442.6216</v>
      </c>
    </row>
    <row r="180" s="33" customFormat="true" ht="14.25" hidden="false" customHeight="true" outlineLevel="0" collapsed="false">
      <c r="A180" s="34" t="n">
        <f aca="false">A179+1</f>
        <v>175</v>
      </c>
      <c r="B180" s="42" t="s">
        <v>21</v>
      </c>
      <c r="C180" s="43" t="str">
        <f aca="false">CONCATENATE("10101016")</f>
        <v>10101016</v>
      </c>
      <c r="D180" s="44" t="s">
        <v>190</v>
      </c>
      <c r="E180" s="45" t="n">
        <v>2187.76</v>
      </c>
      <c r="F180" s="46" t="s">
        <v>72</v>
      </c>
      <c r="G180" s="47" t="n">
        <v>6.7</v>
      </c>
      <c r="H180" s="41" t="n">
        <v>2931.5984</v>
      </c>
    </row>
    <row r="181" s="33" customFormat="true" ht="14.25" hidden="false" customHeight="true" outlineLevel="0" collapsed="false">
      <c r="A181" s="34" t="n">
        <f aca="false">A180+1</f>
        <v>176</v>
      </c>
      <c r="B181" s="42" t="s">
        <v>21</v>
      </c>
      <c r="C181" s="43" t="str">
        <f aca="false">CONCATENATE("10100990")</f>
        <v>10100990</v>
      </c>
      <c r="D181" s="44" t="s">
        <v>191</v>
      </c>
      <c r="E181" s="45" t="n">
        <v>2344.53</v>
      </c>
      <c r="F181" s="46" t="s">
        <v>72</v>
      </c>
      <c r="G181" s="47" t="n">
        <v>9.7</v>
      </c>
      <c r="H181" s="41" t="n">
        <v>4548.3882</v>
      </c>
    </row>
    <row r="182" s="33" customFormat="true" ht="14.25" hidden="false" customHeight="true" outlineLevel="0" collapsed="false">
      <c r="A182" s="34" t="n">
        <f aca="false">A181+1</f>
        <v>177</v>
      </c>
      <c r="B182" s="42" t="s">
        <v>21</v>
      </c>
      <c r="C182" s="43" t="str">
        <f aca="false">CONCATENATE("10101018")</f>
        <v>10101018</v>
      </c>
      <c r="D182" s="44" t="s">
        <v>192</v>
      </c>
      <c r="E182" s="45" t="n">
        <v>3317.4</v>
      </c>
      <c r="F182" s="46" t="s">
        <v>72</v>
      </c>
      <c r="G182" s="47" t="n">
        <v>2.4</v>
      </c>
      <c r="H182" s="41" t="n">
        <v>1592.352</v>
      </c>
    </row>
    <row r="183" s="33" customFormat="true" ht="14.25" hidden="false" customHeight="true" outlineLevel="0" collapsed="false">
      <c r="A183" s="34" t="n">
        <f aca="false">A182+1</f>
        <v>178</v>
      </c>
      <c r="B183" s="42" t="s">
        <v>21</v>
      </c>
      <c r="C183" s="43" t="str">
        <f aca="false">CONCATENATE("10101017")</f>
        <v>10101017</v>
      </c>
      <c r="D183" s="44" t="s">
        <v>193</v>
      </c>
      <c r="E183" s="45" t="n">
        <v>3156.28</v>
      </c>
      <c r="F183" s="46" t="s">
        <v>72</v>
      </c>
      <c r="G183" s="47" t="n">
        <v>3.75</v>
      </c>
      <c r="H183" s="41" t="n">
        <v>2367.21</v>
      </c>
    </row>
    <row r="184" s="33" customFormat="true" ht="14.25" hidden="false" customHeight="true" outlineLevel="0" collapsed="false">
      <c r="A184" s="34" t="n">
        <f aca="false">A183+1</f>
        <v>179</v>
      </c>
      <c r="B184" s="42" t="s">
        <v>21</v>
      </c>
      <c r="C184" s="43" t="str">
        <f aca="false">CONCATENATE("10101025")</f>
        <v>10101025</v>
      </c>
      <c r="D184" s="44" t="s">
        <v>194</v>
      </c>
      <c r="E184" s="45" t="n">
        <v>1891.41</v>
      </c>
      <c r="F184" s="46" t="s">
        <v>72</v>
      </c>
      <c r="G184" s="47" t="n">
        <v>6</v>
      </c>
      <c r="H184" s="41" t="n">
        <v>2269.692</v>
      </c>
    </row>
    <row r="185" s="33" customFormat="true" ht="14.25" hidden="false" customHeight="true" outlineLevel="0" collapsed="false">
      <c r="A185" s="34" t="n">
        <f aca="false">A184+1</f>
        <v>180</v>
      </c>
      <c r="B185" s="42" t="s">
        <v>21</v>
      </c>
      <c r="C185" s="43" t="str">
        <f aca="false">CONCATENATE("10101020")</f>
        <v>10101020</v>
      </c>
      <c r="D185" s="44" t="s">
        <v>195</v>
      </c>
      <c r="E185" s="45" t="n">
        <v>3471.95</v>
      </c>
      <c r="F185" s="46" t="s">
        <v>72</v>
      </c>
      <c r="G185" s="47" t="n">
        <v>0.5</v>
      </c>
      <c r="H185" s="41" t="n">
        <v>347.195</v>
      </c>
    </row>
    <row r="186" s="33" customFormat="true" ht="14.25" hidden="false" customHeight="true" outlineLevel="0" collapsed="false">
      <c r="A186" s="34" t="n">
        <f aca="false">A185+1</f>
        <v>181</v>
      </c>
      <c r="B186" s="42" t="s">
        <v>21</v>
      </c>
      <c r="C186" s="43" t="str">
        <f aca="false">CONCATENATE("10101021")</f>
        <v>10101021</v>
      </c>
      <c r="D186" s="44" t="s">
        <v>196</v>
      </c>
      <c r="E186" s="45" t="n">
        <v>4262.23</v>
      </c>
      <c r="F186" s="46" t="s">
        <v>72</v>
      </c>
      <c r="G186" s="47" t="n">
        <v>2</v>
      </c>
      <c r="H186" s="41" t="n">
        <v>1704.892</v>
      </c>
    </row>
    <row r="187" s="33" customFormat="true" ht="14.25" hidden="false" customHeight="true" outlineLevel="0" collapsed="false">
      <c r="A187" s="34" t="n">
        <f aca="false">A186+1</f>
        <v>182</v>
      </c>
      <c r="B187" s="42" t="s">
        <v>21</v>
      </c>
      <c r="C187" s="43" t="str">
        <f aca="false">CONCATENATE("10083619")</f>
        <v>10083619</v>
      </c>
      <c r="D187" s="44" t="s">
        <v>197</v>
      </c>
      <c r="E187" s="45" t="n">
        <v>1535</v>
      </c>
      <c r="F187" s="46" t="s">
        <v>72</v>
      </c>
      <c r="G187" s="47" t="n">
        <v>5.7</v>
      </c>
      <c r="H187" s="41" t="n">
        <v>1749.9</v>
      </c>
    </row>
    <row r="188" s="33" customFormat="true" ht="14.25" hidden="false" customHeight="true" outlineLevel="0" collapsed="false">
      <c r="A188" s="34" t="n">
        <f aca="false">A187+1</f>
        <v>183</v>
      </c>
      <c r="B188" s="42" t="s">
        <v>198</v>
      </c>
      <c r="C188" s="43" t="str">
        <f aca="false">CONCATENATE("10047385")</f>
        <v>10047385</v>
      </c>
      <c r="D188" s="44" t="s">
        <v>114</v>
      </c>
      <c r="E188" s="45" t="n">
        <v>4.54</v>
      </c>
      <c r="F188" s="46" t="s">
        <v>17</v>
      </c>
      <c r="G188" s="47" t="n">
        <v>24</v>
      </c>
      <c r="H188" s="41" t="n">
        <v>21.792</v>
      </c>
    </row>
    <row r="189" s="33" customFormat="true" ht="14.25" hidden="false" customHeight="true" outlineLevel="0" collapsed="false">
      <c r="A189" s="34" t="n">
        <f aca="false">A188+1</f>
        <v>184</v>
      </c>
      <c r="B189" s="42" t="s">
        <v>198</v>
      </c>
      <c r="C189" s="43" t="str">
        <f aca="false">CONCATENATE("1320920")</f>
        <v>1320920</v>
      </c>
      <c r="D189" s="44" t="s">
        <v>199</v>
      </c>
      <c r="E189" s="45" t="n">
        <v>278.52</v>
      </c>
      <c r="F189" s="46" t="s">
        <v>72</v>
      </c>
      <c r="G189" s="47" t="n">
        <v>57</v>
      </c>
      <c r="H189" s="41" t="n">
        <v>3175.128</v>
      </c>
    </row>
    <row r="190" s="33" customFormat="true" ht="14.25" hidden="false" customHeight="true" outlineLevel="0" collapsed="false">
      <c r="A190" s="34" t="n">
        <f aca="false">A189+1</f>
        <v>185</v>
      </c>
      <c r="B190" s="42" t="s">
        <v>198</v>
      </c>
      <c r="C190" s="43" t="str">
        <f aca="false">CONCATENATE("10085487")</f>
        <v>10085487</v>
      </c>
      <c r="D190" s="44" t="s">
        <v>200</v>
      </c>
      <c r="E190" s="45" t="n">
        <v>380.12</v>
      </c>
      <c r="F190" s="46" t="s">
        <v>72</v>
      </c>
      <c r="G190" s="47" t="n">
        <v>4.5</v>
      </c>
      <c r="H190" s="41" t="n">
        <v>342.108</v>
      </c>
    </row>
    <row r="191" s="33" customFormat="true" ht="14.25" hidden="false" customHeight="true" outlineLevel="0" collapsed="false">
      <c r="A191" s="34" t="n">
        <f aca="false">A190+1</f>
        <v>186</v>
      </c>
      <c r="B191" s="35" t="s">
        <v>201</v>
      </c>
      <c r="C191" s="36" t="str">
        <f aca="false">CONCATENATE("10081009")</f>
        <v>10081009</v>
      </c>
      <c r="D191" s="37" t="s">
        <v>180</v>
      </c>
      <c r="E191" s="38" t="n">
        <v>205.62</v>
      </c>
      <c r="F191" s="39" t="s">
        <v>65</v>
      </c>
      <c r="G191" s="57" t="n">
        <v>0.09</v>
      </c>
      <c r="H191" s="41" t="n">
        <v>3.70116</v>
      </c>
    </row>
    <row r="192" s="33" customFormat="true" ht="14.25" hidden="false" customHeight="true" outlineLevel="0" collapsed="false">
      <c r="A192" s="34" t="n">
        <f aca="false">A191+1</f>
        <v>187</v>
      </c>
      <c r="B192" s="35" t="s">
        <v>15</v>
      </c>
      <c r="C192" s="36" t="str">
        <f aca="false">CONCATENATE("902957W5-04258")</f>
        <v>902957W5-04258</v>
      </c>
      <c r="D192" s="37" t="s">
        <v>202</v>
      </c>
      <c r="E192" s="38" t="n">
        <v>1840</v>
      </c>
      <c r="F192" s="39" t="s">
        <v>17</v>
      </c>
      <c r="G192" s="40" t="n">
        <v>4</v>
      </c>
      <c r="H192" s="41" t="n">
        <v>1472</v>
      </c>
    </row>
    <row r="193" s="33" customFormat="true" ht="14.25" hidden="false" customHeight="true" outlineLevel="0" collapsed="false">
      <c r="A193" s="34" t="n">
        <f aca="false">A192+1</f>
        <v>188</v>
      </c>
      <c r="B193" s="35" t="s">
        <v>15</v>
      </c>
      <c r="C193" s="36" t="str">
        <f aca="false">CONCATENATE("908957W5-05465")</f>
        <v>908957W5-05465</v>
      </c>
      <c r="D193" s="37" t="s">
        <v>203</v>
      </c>
      <c r="E193" s="38" t="n">
        <v>716</v>
      </c>
      <c r="F193" s="39" t="s">
        <v>17</v>
      </c>
      <c r="G193" s="40" t="n">
        <v>2</v>
      </c>
      <c r="H193" s="41" t="n">
        <v>286.4</v>
      </c>
    </row>
    <row r="194" s="33" customFormat="true" ht="14.25" hidden="false" customHeight="true" outlineLevel="0" collapsed="false">
      <c r="A194" s="34" t="n">
        <f aca="false">A193+1</f>
        <v>189</v>
      </c>
      <c r="B194" s="35" t="s">
        <v>15</v>
      </c>
      <c r="C194" s="36" t="str">
        <f aca="false">CONCATENATE("904957W5-04957")</f>
        <v>904957W5-04957</v>
      </c>
      <c r="D194" s="37" t="s">
        <v>204</v>
      </c>
      <c r="E194" s="38" t="n">
        <v>26</v>
      </c>
      <c r="F194" s="39" t="s">
        <v>17</v>
      </c>
      <c r="G194" s="40" t="n">
        <v>1</v>
      </c>
      <c r="H194" s="41" t="n">
        <v>5.2</v>
      </c>
    </row>
    <row r="195" s="33" customFormat="true" ht="14.25" hidden="false" customHeight="true" outlineLevel="0" collapsed="false">
      <c r="A195" s="34" t="n">
        <f aca="false">A194+1</f>
        <v>190</v>
      </c>
      <c r="B195" s="35" t="s">
        <v>15</v>
      </c>
      <c r="C195" s="36" t="str">
        <f aca="false">CONCATENATE("035888W5-03902")</f>
        <v>035888W5-03902</v>
      </c>
      <c r="D195" s="37" t="s">
        <v>205</v>
      </c>
      <c r="E195" s="38" t="n">
        <v>503.25</v>
      </c>
      <c r="F195" s="39" t="s">
        <v>17</v>
      </c>
      <c r="G195" s="40" t="n">
        <v>15</v>
      </c>
      <c r="H195" s="41" t="n">
        <v>1509.75</v>
      </c>
    </row>
    <row r="196" s="33" customFormat="true" ht="14.25" hidden="false" customHeight="true" outlineLevel="0" collapsed="false">
      <c r="A196" s="34" t="n">
        <f aca="false">A195+1</f>
        <v>191</v>
      </c>
      <c r="B196" s="35" t="s">
        <v>15</v>
      </c>
      <c r="C196" s="36" t="str">
        <f aca="false">CONCATENATE("035888W5-03901")</f>
        <v>035888W5-03901</v>
      </c>
      <c r="D196" s="37" t="s">
        <v>205</v>
      </c>
      <c r="E196" s="38" t="n">
        <v>503.25</v>
      </c>
      <c r="F196" s="39" t="s">
        <v>17</v>
      </c>
      <c r="G196" s="40" t="n">
        <v>15</v>
      </c>
      <c r="H196" s="41" t="n">
        <v>1509.75</v>
      </c>
    </row>
    <row r="197" s="33" customFormat="true" ht="14.25" hidden="false" customHeight="true" outlineLevel="0" collapsed="false">
      <c r="A197" s="34" t="n">
        <f aca="false">A196+1</f>
        <v>192</v>
      </c>
      <c r="B197" s="35" t="s">
        <v>15</v>
      </c>
      <c r="C197" s="36" t="str">
        <f aca="false">CONCATENATE("035888W5-03900")</f>
        <v>035888W5-03900</v>
      </c>
      <c r="D197" s="37" t="s">
        <v>206</v>
      </c>
      <c r="E197" s="38" t="n">
        <v>461.53</v>
      </c>
      <c r="F197" s="39" t="s">
        <v>17</v>
      </c>
      <c r="G197" s="40" t="n">
        <v>10</v>
      </c>
      <c r="H197" s="41" t="n">
        <v>923.06</v>
      </c>
    </row>
    <row r="198" s="33" customFormat="true" ht="14.25" hidden="false" customHeight="true" outlineLevel="0" collapsed="false">
      <c r="A198" s="34" t="n">
        <f aca="false">A197+1</f>
        <v>193</v>
      </c>
      <c r="B198" s="35" t="s">
        <v>15</v>
      </c>
      <c r="C198" s="36" t="str">
        <f aca="false">CONCATENATE("035888W5-03002")</f>
        <v>035888W5-03002</v>
      </c>
      <c r="D198" s="37" t="s">
        <v>207</v>
      </c>
      <c r="E198" s="38" t="n">
        <v>14.84</v>
      </c>
      <c r="F198" s="39" t="s">
        <v>65</v>
      </c>
      <c r="G198" s="40" t="n">
        <v>285</v>
      </c>
      <c r="H198" s="41" t="n">
        <v>845.88</v>
      </c>
    </row>
    <row r="199" s="33" customFormat="true" ht="14.25" hidden="false" customHeight="true" outlineLevel="0" collapsed="false">
      <c r="A199" s="34" t="n">
        <f aca="false">A198+1</f>
        <v>194</v>
      </c>
      <c r="B199" s="35" t="s">
        <v>15</v>
      </c>
      <c r="C199" s="36" t="str">
        <f aca="false">CONCATENATE("035888W5-03140")</f>
        <v>035888W5-03140</v>
      </c>
      <c r="D199" s="37" t="s">
        <v>208</v>
      </c>
      <c r="E199" s="38" t="n">
        <v>14.1</v>
      </c>
      <c r="F199" s="39" t="s">
        <v>65</v>
      </c>
      <c r="G199" s="40" t="n">
        <v>271</v>
      </c>
      <c r="H199" s="41" t="n">
        <v>764.22</v>
      </c>
    </row>
    <row r="200" s="33" customFormat="true" ht="14.25" hidden="false" customHeight="true" outlineLevel="0" collapsed="false">
      <c r="A200" s="34" t="n">
        <f aca="false">A199+1</f>
        <v>195</v>
      </c>
      <c r="B200" s="35" t="s">
        <v>15</v>
      </c>
      <c r="C200" s="36" t="str">
        <f aca="false">CONCATENATE("062888W5-03698")</f>
        <v>062888W5-03698</v>
      </c>
      <c r="D200" s="37" t="s">
        <v>209</v>
      </c>
      <c r="E200" s="38" t="n">
        <v>2803.96</v>
      </c>
      <c r="F200" s="39" t="s">
        <v>17</v>
      </c>
      <c r="G200" s="40" t="n">
        <v>1</v>
      </c>
      <c r="H200" s="41" t="n">
        <v>560.792</v>
      </c>
    </row>
    <row r="201" s="33" customFormat="true" ht="14.25" hidden="false" customHeight="true" outlineLevel="0" collapsed="false">
      <c r="A201" s="34" t="n">
        <f aca="false">A200+1</f>
        <v>196</v>
      </c>
      <c r="B201" s="35" t="s">
        <v>15</v>
      </c>
      <c r="C201" s="36" t="str">
        <f aca="false">CONCATENATE("035888W5-03604")</f>
        <v>035888W5-03604</v>
      </c>
      <c r="D201" s="37" t="s">
        <v>210</v>
      </c>
      <c r="E201" s="38" t="n">
        <v>56</v>
      </c>
      <c r="F201" s="39" t="s">
        <v>65</v>
      </c>
      <c r="G201" s="40" t="n">
        <v>44</v>
      </c>
      <c r="H201" s="41" t="n">
        <v>492.8</v>
      </c>
    </row>
    <row r="202" s="33" customFormat="true" ht="14.25" hidden="false" customHeight="true" outlineLevel="0" collapsed="false">
      <c r="A202" s="34" t="n">
        <f aca="false">A201+1</f>
        <v>197</v>
      </c>
      <c r="B202" s="35" t="s">
        <v>15</v>
      </c>
      <c r="C202" s="36" t="str">
        <f aca="false">CONCATENATE("035888W5-03605")</f>
        <v>035888W5-03605</v>
      </c>
      <c r="D202" s="37" t="s">
        <v>211</v>
      </c>
      <c r="E202" s="38" t="n">
        <v>32</v>
      </c>
      <c r="F202" s="39" t="s">
        <v>65</v>
      </c>
      <c r="G202" s="40" t="n">
        <v>76</v>
      </c>
      <c r="H202" s="41" t="n">
        <v>486.4</v>
      </c>
    </row>
    <row r="203" s="33" customFormat="true" ht="14.25" hidden="false" customHeight="true" outlineLevel="0" collapsed="false">
      <c r="A203" s="34" t="n">
        <f aca="false">A202+1</f>
        <v>198</v>
      </c>
      <c r="B203" s="35" t="s">
        <v>15</v>
      </c>
      <c r="C203" s="36" t="str">
        <f aca="false">CONCATENATE("035888W5-03137")</f>
        <v>035888W5-03137</v>
      </c>
      <c r="D203" s="37" t="s">
        <v>207</v>
      </c>
      <c r="E203" s="38" t="n">
        <v>16.32</v>
      </c>
      <c r="F203" s="39" t="s">
        <v>65</v>
      </c>
      <c r="G203" s="40" t="n">
        <v>131</v>
      </c>
      <c r="H203" s="41" t="n">
        <v>427.584</v>
      </c>
    </row>
    <row r="204" s="33" customFormat="true" ht="14.25" hidden="false" customHeight="true" outlineLevel="0" collapsed="false">
      <c r="A204" s="34" t="n">
        <f aca="false">A203+1</f>
        <v>199</v>
      </c>
      <c r="B204" s="35" t="s">
        <v>15</v>
      </c>
      <c r="C204" s="36" t="str">
        <f aca="false">CONCATENATE("035888W5-03899")</f>
        <v>035888W5-03899</v>
      </c>
      <c r="D204" s="37" t="s">
        <v>207</v>
      </c>
      <c r="E204" s="38" t="n">
        <v>20.78</v>
      </c>
      <c r="F204" s="39" t="s">
        <v>65</v>
      </c>
      <c r="G204" s="40" t="n">
        <v>85</v>
      </c>
      <c r="H204" s="41" t="n">
        <v>353.26</v>
      </c>
    </row>
    <row r="205" s="33" customFormat="true" ht="14.25" hidden="false" customHeight="true" outlineLevel="0" collapsed="false">
      <c r="A205" s="34" t="n">
        <f aca="false">A204+1</f>
        <v>200</v>
      </c>
      <c r="B205" s="35" t="s">
        <v>15</v>
      </c>
      <c r="C205" s="36" t="str">
        <f aca="false">CONCATENATE("035888W5-03598")</f>
        <v>035888W5-03598</v>
      </c>
      <c r="D205" s="37" t="s">
        <v>212</v>
      </c>
      <c r="E205" s="38" t="n">
        <v>34.8</v>
      </c>
      <c r="F205" s="39" t="s">
        <v>65</v>
      </c>
      <c r="G205" s="40" t="n">
        <v>44</v>
      </c>
      <c r="H205" s="41" t="n">
        <v>306.24</v>
      </c>
    </row>
    <row r="206" s="33" customFormat="true" ht="14.25" hidden="false" customHeight="true" outlineLevel="0" collapsed="false">
      <c r="A206" s="34" t="n">
        <f aca="false">A205+1</f>
        <v>201</v>
      </c>
      <c r="B206" s="35" t="s">
        <v>15</v>
      </c>
      <c r="C206" s="36" t="str">
        <f aca="false">CONCATENATE("035888W5-03603")</f>
        <v>035888W5-03603</v>
      </c>
      <c r="D206" s="37" t="s">
        <v>213</v>
      </c>
      <c r="E206" s="38" t="n">
        <v>43.2</v>
      </c>
      <c r="F206" s="39" t="s">
        <v>65</v>
      </c>
      <c r="G206" s="40" t="n">
        <v>30</v>
      </c>
      <c r="H206" s="41" t="n">
        <v>259.2</v>
      </c>
    </row>
    <row r="207" s="33" customFormat="true" ht="14.25" hidden="false" customHeight="true" outlineLevel="0" collapsed="false">
      <c r="A207" s="34" t="n">
        <f aca="false">A206+1</f>
        <v>202</v>
      </c>
      <c r="B207" s="35" t="s">
        <v>15</v>
      </c>
      <c r="C207" s="36" t="str">
        <f aca="false">CONCATENATE("035888W5-03596")</f>
        <v>035888W5-03596</v>
      </c>
      <c r="D207" s="37" t="s">
        <v>214</v>
      </c>
      <c r="E207" s="38" t="n">
        <v>28.8</v>
      </c>
      <c r="F207" s="39" t="s">
        <v>65</v>
      </c>
      <c r="G207" s="40" t="n">
        <v>40</v>
      </c>
      <c r="H207" s="41" t="n">
        <v>230.4</v>
      </c>
    </row>
    <row r="208" s="33" customFormat="true" ht="14.25" hidden="false" customHeight="true" outlineLevel="0" collapsed="false">
      <c r="A208" s="34" t="n">
        <f aca="false">A207+1</f>
        <v>203</v>
      </c>
      <c r="B208" s="35" t="s">
        <v>15</v>
      </c>
      <c r="C208" s="36" t="str">
        <f aca="false">CONCATENATE("046888W5-00895")</f>
        <v>046888W5-00895</v>
      </c>
      <c r="D208" s="37" t="s">
        <v>215</v>
      </c>
      <c r="E208" s="38" t="n">
        <v>146.92</v>
      </c>
      <c r="F208" s="39" t="s">
        <v>17</v>
      </c>
      <c r="G208" s="40" t="n">
        <v>6</v>
      </c>
      <c r="H208" s="41" t="n">
        <v>176.304</v>
      </c>
    </row>
    <row r="209" s="33" customFormat="true" ht="14.25" hidden="false" customHeight="true" outlineLevel="0" collapsed="false">
      <c r="A209" s="34" t="n">
        <f aca="false">A208+1</f>
        <v>204</v>
      </c>
      <c r="B209" s="35" t="s">
        <v>15</v>
      </c>
      <c r="C209" s="36" t="str">
        <f aca="false">CONCATENATE("033888W5-01237")</f>
        <v>033888W5-01237</v>
      </c>
      <c r="D209" s="37" t="s">
        <v>216</v>
      </c>
      <c r="E209" s="38" t="n">
        <v>862.09</v>
      </c>
      <c r="F209" s="39" t="s">
        <v>17</v>
      </c>
      <c r="G209" s="40" t="n">
        <v>1</v>
      </c>
      <c r="H209" s="41" t="n">
        <v>172.418</v>
      </c>
    </row>
    <row r="210" s="33" customFormat="true" ht="14.25" hidden="false" customHeight="true" outlineLevel="0" collapsed="false">
      <c r="A210" s="34" t="n">
        <f aca="false">A209+1</f>
        <v>205</v>
      </c>
      <c r="B210" s="35" t="s">
        <v>15</v>
      </c>
      <c r="C210" s="36" t="str">
        <f aca="false">CONCATENATE("035888W5-03973")</f>
        <v>035888W5-03973</v>
      </c>
      <c r="D210" s="37" t="s">
        <v>207</v>
      </c>
      <c r="E210" s="38" t="n">
        <v>21.52</v>
      </c>
      <c r="F210" s="39" t="s">
        <v>65</v>
      </c>
      <c r="G210" s="40" t="n">
        <v>30</v>
      </c>
      <c r="H210" s="41" t="n">
        <v>129.12</v>
      </c>
    </row>
    <row r="211" s="33" customFormat="true" ht="14.25" hidden="false" customHeight="true" outlineLevel="0" collapsed="false">
      <c r="A211" s="34" t="n">
        <f aca="false">A210+1</f>
        <v>206</v>
      </c>
      <c r="B211" s="35" t="s">
        <v>15</v>
      </c>
      <c r="C211" s="36" t="str">
        <f aca="false">CONCATENATE("035888W5-03972")</f>
        <v>035888W5-03972</v>
      </c>
      <c r="D211" s="37" t="s">
        <v>207</v>
      </c>
      <c r="E211" s="38" t="n">
        <v>15.58</v>
      </c>
      <c r="F211" s="39" t="s">
        <v>65</v>
      </c>
      <c r="G211" s="40" t="n">
        <v>25</v>
      </c>
      <c r="H211" s="41" t="n">
        <v>77.9</v>
      </c>
    </row>
    <row r="212" s="33" customFormat="true" ht="14.25" hidden="false" customHeight="true" outlineLevel="0" collapsed="false">
      <c r="A212" s="34" t="n">
        <f aca="false">A211+1</f>
        <v>207</v>
      </c>
      <c r="B212" s="35" t="s">
        <v>15</v>
      </c>
      <c r="C212" s="36" t="str">
        <f aca="false">CONCATENATE("035888W5-03649")</f>
        <v>035888W5-03649</v>
      </c>
      <c r="D212" s="37" t="s">
        <v>217</v>
      </c>
      <c r="E212" s="38" t="n">
        <v>192.92</v>
      </c>
      <c r="F212" s="39" t="s">
        <v>17</v>
      </c>
      <c r="G212" s="40" t="n">
        <v>2</v>
      </c>
      <c r="H212" s="41" t="n">
        <v>77.168</v>
      </c>
    </row>
    <row r="213" s="33" customFormat="true" ht="14.25" hidden="false" customHeight="true" outlineLevel="0" collapsed="false">
      <c r="A213" s="34" t="n">
        <f aca="false">A212+1</f>
        <v>208</v>
      </c>
      <c r="B213" s="35" t="s">
        <v>15</v>
      </c>
      <c r="C213" s="36" t="str">
        <f aca="false">CONCATENATE("035888W5-03494")</f>
        <v>035888W5-03494</v>
      </c>
      <c r="D213" s="37" t="s">
        <v>207</v>
      </c>
      <c r="E213" s="38" t="n">
        <v>23.74</v>
      </c>
      <c r="F213" s="39" t="s">
        <v>65</v>
      </c>
      <c r="G213" s="40" t="n">
        <v>15</v>
      </c>
      <c r="H213" s="41" t="n">
        <v>71.22</v>
      </c>
    </row>
    <row r="214" s="33" customFormat="true" ht="14.25" hidden="false" customHeight="true" outlineLevel="0" collapsed="false">
      <c r="A214" s="34" t="n">
        <f aca="false">A213+1</f>
        <v>209</v>
      </c>
      <c r="B214" s="35" t="s">
        <v>15</v>
      </c>
      <c r="C214" s="36" t="str">
        <f aca="false">CONCATENATE("046888W5-00893")</f>
        <v>046888W5-00893</v>
      </c>
      <c r="D214" s="37" t="s">
        <v>218</v>
      </c>
      <c r="E214" s="38" t="n">
        <v>49.71</v>
      </c>
      <c r="F214" s="39" t="s">
        <v>17</v>
      </c>
      <c r="G214" s="40" t="n">
        <v>7</v>
      </c>
      <c r="H214" s="41" t="n">
        <v>69.594</v>
      </c>
    </row>
    <row r="215" s="33" customFormat="true" ht="14.25" hidden="false" customHeight="true" outlineLevel="0" collapsed="false">
      <c r="A215" s="34" t="n">
        <f aca="false">A214+1</f>
        <v>210</v>
      </c>
      <c r="B215" s="35" t="s">
        <v>15</v>
      </c>
      <c r="C215" s="36" t="str">
        <f aca="false">CONCATENATE("046888W5-04148")</f>
        <v>046888W5-04148</v>
      </c>
      <c r="D215" s="37" t="s">
        <v>219</v>
      </c>
      <c r="E215" s="38" t="n">
        <v>46</v>
      </c>
      <c r="F215" s="39" t="s">
        <v>17</v>
      </c>
      <c r="G215" s="40" t="n">
        <v>6</v>
      </c>
      <c r="H215" s="41" t="n">
        <v>55.2</v>
      </c>
    </row>
    <row r="216" s="33" customFormat="true" ht="14.25" hidden="false" customHeight="true" outlineLevel="0" collapsed="false">
      <c r="A216" s="34" t="n">
        <f aca="false">A215+1</f>
        <v>211</v>
      </c>
      <c r="B216" s="35" t="s">
        <v>15</v>
      </c>
      <c r="C216" s="36" t="str">
        <f aca="false">CONCATENATE("035888W5-03971")</f>
        <v>035888W5-03971</v>
      </c>
      <c r="D216" s="37" t="s">
        <v>207</v>
      </c>
      <c r="E216" s="38" t="n">
        <v>17.07</v>
      </c>
      <c r="F216" s="39" t="s">
        <v>65</v>
      </c>
      <c r="G216" s="40" t="n">
        <v>10</v>
      </c>
      <c r="H216" s="41" t="n">
        <v>34.14</v>
      </c>
    </row>
    <row r="217" s="33" customFormat="true" ht="14.25" hidden="false" customHeight="true" outlineLevel="0" collapsed="false">
      <c r="A217" s="34" t="n">
        <f aca="false">A216+1</f>
        <v>212</v>
      </c>
      <c r="B217" s="35" t="s">
        <v>15</v>
      </c>
      <c r="C217" s="36" t="str">
        <f aca="false">CONCATENATE("035833W5-04063")</f>
        <v>035833W5-04063</v>
      </c>
      <c r="D217" s="37" t="s">
        <v>220</v>
      </c>
      <c r="E217" s="38" t="n">
        <v>145</v>
      </c>
      <c r="F217" s="39" t="s">
        <v>17</v>
      </c>
      <c r="G217" s="40" t="n">
        <v>10</v>
      </c>
      <c r="H217" s="41" t="n">
        <v>290</v>
      </c>
    </row>
    <row r="218" s="33" customFormat="true" ht="14.25" hidden="false" customHeight="true" outlineLevel="0" collapsed="false">
      <c r="A218" s="34" t="n">
        <f aca="false">A217+1</f>
        <v>213</v>
      </c>
      <c r="B218" s="35" t="s">
        <v>15</v>
      </c>
      <c r="C218" s="36" t="str">
        <f aca="false">CONCATENATE("058833W5-01516")</f>
        <v>058833W5-01516</v>
      </c>
      <c r="D218" s="37" t="s">
        <v>221</v>
      </c>
      <c r="E218" s="38" t="n">
        <v>125</v>
      </c>
      <c r="F218" s="39" t="s">
        <v>17</v>
      </c>
      <c r="G218" s="40" t="n">
        <v>4</v>
      </c>
      <c r="H218" s="41" t="n">
        <v>100</v>
      </c>
    </row>
    <row r="219" s="33" customFormat="true" ht="14.25" hidden="false" customHeight="true" outlineLevel="0" collapsed="false">
      <c r="A219" s="34" t="n">
        <f aca="false">A218+1</f>
        <v>214</v>
      </c>
      <c r="B219" s="35" t="s">
        <v>15</v>
      </c>
      <c r="C219" s="36" t="str">
        <f aca="false">CONCATENATE("057833W5-00179")</f>
        <v>057833W5-00179</v>
      </c>
      <c r="D219" s="37" t="s">
        <v>222</v>
      </c>
      <c r="E219" s="38" t="n">
        <v>225</v>
      </c>
      <c r="F219" s="39" t="s">
        <v>17</v>
      </c>
      <c r="G219" s="40" t="n">
        <v>2</v>
      </c>
      <c r="H219" s="41" t="n">
        <v>90</v>
      </c>
    </row>
    <row r="220" s="33" customFormat="true" ht="14.25" hidden="false" customHeight="true" outlineLevel="0" collapsed="false">
      <c r="A220" s="34" t="n">
        <f aca="false">A219+1</f>
        <v>215</v>
      </c>
      <c r="B220" s="35" t="s">
        <v>15</v>
      </c>
      <c r="C220" s="36" t="str">
        <f aca="false">CONCATENATE("10077726")</f>
        <v>10077726</v>
      </c>
      <c r="D220" s="37" t="s">
        <v>223</v>
      </c>
      <c r="E220" s="38" t="n">
        <v>21.44</v>
      </c>
      <c r="F220" s="39" t="s">
        <v>17</v>
      </c>
      <c r="G220" s="40" t="n">
        <v>16</v>
      </c>
      <c r="H220" s="41" t="n">
        <v>68.608</v>
      </c>
    </row>
    <row r="221" s="33" customFormat="true" ht="14.25" hidden="false" customHeight="true" outlineLevel="0" collapsed="false">
      <c r="A221" s="34" t="n">
        <f aca="false">A220+1</f>
        <v>216</v>
      </c>
      <c r="B221" s="35" t="s">
        <v>15</v>
      </c>
      <c r="C221" s="36" t="str">
        <f aca="false">CONCATENATE("10097937")</f>
        <v>10097937</v>
      </c>
      <c r="D221" s="37" t="s">
        <v>224</v>
      </c>
      <c r="E221" s="38" t="n">
        <v>57.8</v>
      </c>
      <c r="F221" s="39" t="s">
        <v>17</v>
      </c>
      <c r="G221" s="40" t="n">
        <v>3</v>
      </c>
      <c r="H221" s="41" t="n">
        <v>34.68</v>
      </c>
    </row>
    <row r="222" s="33" customFormat="true" ht="14.25" hidden="false" customHeight="true" outlineLevel="0" collapsed="false">
      <c r="A222" s="34" t="n">
        <f aca="false">A221+1</f>
        <v>217</v>
      </c>
      <c r="B222" s="35" t="s">
        <v>15</v>
      </c>
      <c r="C222" s="36" t="str">
        <f aca="false">CONCATENATE("10097213")</f>
        <v>10097213</v>
      </c>
      <c r="D222" s="37" t="s">
        <v>225</v>
      </c>
      <c r="E222" s="38" t="n">
        <v>14.8</v>
      </c>
      <c r="F222" s="39" t="s">
        <v>17</v>
      </c>
      <c r="G222" s="40" t="n">
        <v>2</v>
      </c>
      <c r="H222" s="41" t="n">
        <v>5.92</v>
      </c>
    </row>
    <row r="223" s="33" customFormat="true" ht="14.25" hidden="false" customHeight="true" outlineLevel="0" collapsed="false">
      <c r="A223" s="34" t="n">
        <f aca="false">A222+1</f>
        <v>218</v>
      </c>
      <c r="B223" s="35" t="s">
        <v>15</v>
      </c>
      <c r="C223" s="36" t="str">
        <f aca="false">CONCATENATE("10096908")</f>
        <v>10096908</v>
      </c>
      <c r="D223" s="37" t="s">
        <v>226</v>
      </c>
      <c r="E223" s="38" t="n">
        <v>13.5</v>
      </c>
      <c r="F223" s="39" t="s">
        <v>17</v>
      </c>
      <c r="G223" s="40" t="n">
        <v>2</v>
      </c>
      <c r="H223" s="41" t="n">
        <v>5.4</v>
      </c>
    </row>
    <row r="224" s="33" customFormat="true" ht="14.25" hidden="false" customHeight="true" outlineLevel="0" collapsed="false">
      <c r="A224" s="34" t="n">
        <f aca="false">A223+1</f>
        <v>219</v>
      </c>
      <c r="B224" s="35" t="s">
        <v>15</v>
      </c>
      <c r="C224" s="36" t="str">
        <f aca="false">CONCATENATE("10089063")</f>
        <v>10089063</v>
      </c>
      <c r="D224" s="37" t="s">
        <v>227</v>
      </c>
      <c r="E224" s="38" t="n">
        <v>4.8</v>
      </c>
      <c r="F224" s="39" t="s">
        <v>17</v>
      </c>
      <c r="G224" s="40" t="n">
        <v>2</v>
      </c>
      <c r="H224" s="41" t="n">
        <v>1.92</v>
      </c>
    </row>
    <row r="225" s="33" customFormat="true" ht="14.25" hidden="false" customHeight="true" outlineLevel="0" collapsed="false">
      <c r="A225" s="34" t="n">
        <f aca="false">A224+1</f>
        <v>220</v>
      </c>
      <c r="B225" s="35" t="s">
        <v>15</v>
      </c>
      <c r="C225" s="36" t="str">
        <f aca="false">CONCATENATE("10096906")</f>
        <v>10096906</v>
      </c>
      <c r="D225" s="37" t="s">
        <v>228</v>
      </c>
      <c r="E225" s="38" t="n">
        <v>3.7</v>
      </c>
      <c r="F225" s="39" t="s">
        <v>17</v>
      </c>
      <c r="G225" s="40" t="n">
        <v>2</v>
      </c>
      <c r="H225" s="49" t="n">
        <v>1.48</v>
      </c>
    </row>
    <row r="226" s="33" customFormat="true" ht="14.25" hidden="false" customHeight="true" outlineLevel="0" collapsed="false">
      <c r="A226" s="34" t="n">
        <f aca="false">A225+1</f>
        <v>221</v>
      </c>
      <c r="B226" s="35" t="s">
        <v>15</v>
      </c>
      <c r="C226" s="36" t="str">
        <f aca="false">CONCATENATE("10096907")</f>
        <v>10096907</v>
      </c>
      <c r="D226" s="37" t="s">
        <v>229</v>
      </c>
      <c r="E226" s="38" t="n">
        <v>3.1</v>
      </c>
      <c r="F226" s="39" t="s">
        <v>17</v>
      </c>
      <c r="G226" s="40" t="n">
        <v>2</v>
      </c>
      <c r="H226" s="49" t="n">
        <v>1.24</v>
      </c>
    </row>
    <row r="227" s="33" customFormat="true" ht="14.25" hidden="false" customHeight="true" outlineLevel="0" collapsed="false">
      <c r="A227" s="34" t="n">
        <f aca="false">A226+1</f>
        <v>222</v>
      </c>
      <c r="B227" s="35" t="s">
        <v>15</v>
      </c>
      <c r="C227" s="36" t="str">
        <f aca="false">CONCATENATE("062658W5-02649")</f>
        <v>062658W5-02649</v>
      </c>
      <c r="D227" s="37" t="s">
        <v>230</v>
      </c>
      <c r="E227" s="38" t="n">
        <v>18299.22</v>
      </c>
      <c r="F227" s="39" t="s">
        <v>17</v>
      </c>
      <c r="G227" s="40" t="n">
        <v>3</v>
      </c>
      <c r="H227" s="41" t="n">
        <v>10979.532</v>
      </c>
    </row>
    <row r="228" s="33" customFormat="true" ht="14.25" hidden="false" customHeight="true" outlineLevel="0" collapsed="false">
      <c r="A228" s="34" t="n">
        <f aca="false">A227+1</f>
        <v>223</v>
      </c>
      <c r="B228" s="35" t="s">
        <v>15</v>
      </c>
      <c r="C228" s="36" t="str">
        <f aca="false">CONCATENATE("005658W5-00267")</f>
        <v>005658W5-00267</v>
      </c>
      <c r="D228" s="37" t="s">
        <v>231</v>
      </c>
      <c r="E228" s="38" t="n">
        <v>645.68</v>
      </c>
      <c r="F228" s="39" t="s">
        <v>17</v>
      </c>
      <c r="G228" s="40" t="n">
        <v>36</v>
      </c>
      <c r="H228" s="41" t="n">
        <v>4648.896</v>
      </c>
    </row>
    <row r="229" s="33" customFormat="true" ht="14.25" hidden="false" customHeight="true" outlineLevel="0" collapsed="false">
      <c r="A229" s="34" t="n">
        <f aca="false">A228+1</f>
        <v>224</v>
      </c>
      <c r="B229" s="35" t="s">
        <v>15</v>
      </c>
      <c r="C229" s="36" t="str">
        <f aca="false">CONCATENATE("044658W5-01396")</f>
        <v>044658W5-01396</v>
      </c>
      <c r="D229" s="37" t="s">
        <v>232</v>
      </c>
      <c r="E229" s="38" t="n">
        <v>6138.57</v>
      </c>
      <c r="F229" s="39" t="s">
        <v>17</v>
      </c>
      <c r="G229" s="40" t="n">
        <v>3</v>
      </c>
      <c r="H229" s="41" t="n">
        <v>3683.142</v>
      </c>
    </row>
    <row r="230" s="33" customFormat="true" ht="14.25" hidden="false" customHeight="true" outlineLevel="0" collapsed="false">
      <c r="A230" s="34" t="n">
        <f aca="false">A229+1</f>
        <v>225</v>
      </c>
      <c r="B230" s="35" t="s">
        <v>15</v>
      </c>
      <c r="C230" s="36" t="str">
        <f aca="false">CONCATENATE("005658W5-00121")</f>
        <v>005658W5-00121</v>
      </c>
      <c r="D230" s="37" t="s">
        <v>233</v>
      </c>
      <c r="E230" s="38" t="n">
        <v>113.9</v>
      </c>
      <c r="F230" s="39" t="s">
        <v>17</v>
      </c>
      <c r="G230" s="40" t="n">
        <v>20</v>
      </c>
      <c r="H230" s="41" t="n">
        <v>455.6</v>
      </c>
    </row>
    <row r="231" s="33" customFormat="true" ht="14.25" hidden="false" customHeight="true" outlineLevel="0" collapsed="false">
      <c r="A231" s="34" t="n">
        <f aca="false">A230+1</f>
        <v>226</v>
      </c>
      <c r="B231" s="35" t="s">
        <v>15</v>
      </c>
      <c r="C231" s="36" t="str">
        <f aca="false">CONCATENATE("012658W5-01606")</f>
        <v>012658W5-01606</v>
      </c>
      <c r="D231" s="37" t="s">
        <v>234</v>
      </c>
      <c r="E231" s="38" t="n">
        <v>55.8</v>
      </c>
      <c r="F231" s="39" t="s">
        <v>17</v>
      </c>
      <c r="G231" s="40" t="n">
        <v>8</v>
      </c>
      <c r="H231" s="41" t="n">
        <v>89.28</v>
      </c>
    </row>
    <row r="232" s="33" customFormat="true" ht="14.25" hidden="false" customHeight="true" outlineLevel="0" collapsed="false">
      <c r="A232" s="34" t="n">
        <f aca="false">A231+1</f>
        <v>227</v>
      </c>
      <c r="B232" s="35" t="s">
        <v>15</v>
      </c>
      <c r="C232" s="36" t="str">
        <f aca="false">CONCATENATE("035656W5-01512")</f>
        <v>035656W5-01512</v>
      </c>
      <c r="D232" s="37" t="s">
        <v>235</v>
      </c>
      <c r="E232" s="38" t="n">
        <v>210</v>
      </c>
      <c r="F232" s="39" t="s">
        <v>17</v>
      </c>
      <c r="G232" s="40" t="n">
        <v>12</v>
      </c>
      <c r="H232" s="41" t="n">
        <v>504</v>
      </c>
    </row>
    <row r="233" s="33" customFormat="true" ht="14.25" hidden="false" customHeight="true" outlineLevel="0" collapsed="false">
      <c r="A233" s="34" t="n">
        <f aca="false">A232+1</f>
        <v>228</v>
      </c>
      <c r="B233" s="35" t="s">
        <v>15</v>
      </c>
      <c r="C233" s="36" t="str">
        <f aca="false">CONCATENATE("906656W5-05427")</f>
        <v>906656W5-05427</v>
      </c>
      <c r="D233" s="37" t="s">
        <v>236</v>
      </c>
      <c r="E233" s="38" t="n">
        <v>975</v>
      </c>
      <c r="F233" s="39" t="s">
        <v>17</v>
      </c>
      <c r="G233" s="40" t="n">
        <v>2</v>
      </c>
      <c r="H233" s="41" t="n">
        <v>390</v>
      </c>
    </row>
    <row r="234" s="33" customFormat="true" ht="14.25" hidden="false" customHeight="true" outlineLevel="0" collapsed="false">
      <c r="A234" s="34" t="n">
        <f aca="false">A233+1</f>
        <v>229</v>
      </c>
      <c r="B234" s="35" t="s">
        <v>15</v>
      </c>
      <c r="C234" s="36" t="str">
        <f aca="false">CONCATENATE("054656W5-03152")</f>
        <v>054656W5-03152</v>
      </c>
      <c r="D234" s="37" t="s">
        <v>237</v>
      </c>
      <c r="E234" s="38" t="n">
        <v>85</v>
      </c>
      <c r="F234" s="39" t="s">
        <v>17</v>
      </c>
      <c r="G234" s="40" t="n">
        <v>10</v>
      </c>
      <c r="H234" s="41" t="n">
        <v>170</v>
      </c>
    </row>
    <row r="235" s="33" customFormat="true" ht="14.25" hidden="false" customHeight="true" outlineLevel="0" collapsed="false">
      <c r="A235" s="34" t="n">
        <f aca="false">A234+1</f>
        <v>230</v>
      </c>
      <c r="B235" s="35" t="s">
        <v>15</v>
      </c>
      <c r="C235" s="36" t="str">
        <f aca="false">CONCATENATE("062656W5-02917")</f>
        <v>062656W5-02917</v>
      </c>
      <c r="D235" s="37" t="s">
        <v>238</v>
      </c>
      <c r="E235" s="38" t="n">
        <v>380</v>
      </c>
      <c r="F235" s="39" t="s">
        <v>17</v>
      </c>
      <c r="G235" s="40" t="n">
        <v>2</v>
      </c>
      <c r="H235" s="41" t="n">
        <v>152</v>
      </c>
    </row>
    <row r="236" s="33" customFormat="true" ht="14.25" hidden="false" customHeight="true" outlineLevel="0" collapsed="false">
      <c r="A236" s="34" t="n">
        <f aca="false">A235+1</f>
        <v>231</v>
      </c>
      <c r="B236" s="35" t="s">
        <v>15</v>
      </c>
      <c r="C236" s="36" t="str">
        <f aca="false">CONCATENATE("014656W5-02657")</f>
        <v>014656W5-02657</v>
      </c>
      <c r="D236" s="37" t="s">
        <v>239</v>
      </c>
      <c r="E236" s="38" t="n">
        <v>154</v>
      </c>
      <c r="F236" s="39" t="s">
        <v>17</v>
      </c>
      <c r="G236" s="40" t="n">
        <v>4</v>
      </c>
      <c r="H236" s="41" t="n">
        <v>123.2</v>
      </c>
    </row>
    <row r="237" s="33" customFormat="true" ht="14.25" hidden="false" customHeight="true" outlineLevel="0" collapsed="false">
      <c r="A237" s="34" t="n">
        <f aca="false">A236+1</f>
        <v>232</v>
      </c>
      <c r="B237" s="35" t="s">
        <v>15</v>
      </c>
      <c r="C237" s="36" t="str">
        <f aca="false">CONCATENATE("035656W5-02486")</f>
        <v>035656W5-02486</v>
      </c>
      <c r="D237" s="37" t="s">
        <v>240</v>
      </c>
      <c r="E237" s="38" t="n">
        <v>390</v>
      </c>
      <c r="F237" s="39" t="s">
        <v>17</v>
      </c>
      <c r="G237" s="40" t="n">
        <v>1</v>
      </c>
      <c r="H237" s="41" t="n">
        <v>78</v>
      </c>
    </row>
    <row r="238" s="33" customFormat="true" ht="14.25" hidden="false" customHeight="true" outlineLevel="0" collapsed="false">
      <c r="A238" s="34" t="n">
        <f aca="false">A237+1</f>
        <v>233</v>
      </c>
      <c r="B238" s="35" t="s">
        <v>15</v>
      </c>
      <c r="C238" s="36" t="str">
        <f aca="false">CONCATENATE("056656W5-05363")</f>
        <v>056656W5-05363</v>
      </c>
      <c r="D238" s="37" t="s">
        <v>241</v>
      </c>
      <c r="E238" s="38" t="n">
        <v>68</v>
      </c>
      <c r="F238" s="39" t="s">
        <v>17</v>
      </c>
      <c r="G238" s="40" t="n">
        <v>4</v>
      </c>
      <c r="H238" s="41" t="n">
        <v>54.4</v>
      </c>
    </row>
    <row r="239" s="33" customFormat="true" ht="14.25" hidden="false" customHeight="true" outlineLevel="0" collapsed="false">
      <c r="A239" s="34" t="n">
        <f aca="false">A238+1</f>
        <v>234</v>
      </c>
      <c r="B239" s="35" t="s">
        <v>15</v>
      </c>
      <c r="C239" s="36" t="str">
        <f aca="false">CONCATENATE("035656W5-02491")</f>
        <v>035656W5-02491</v>
      </c>
      <c r="D239" s="37" t="s">
        <v>242</v>
      </c>
      <c r="E239" s="38" t="n">
        <v>30</v>
      </c>
      <c r="F239" s="39" t="s">
        <v>17</v>
      </c>
      <c r="G239" s="40" t="n">
        <v>7</v>
      </c>
      <c r="H239" s="41" t="n">
        <v>42</v>
      </c>
    </row>
    <row r="240" s="33" customFormat="true" ht="14.25" hidden="false" customHeight="true" outlineLevel="0" collapsed="false">
      <c r="A240" s="34" t="n">
        <f aca="false">A239+1</f>
        <v>235</v>
      </c>
      <c r="B240" s="35" t="s">
        <v>15</v>
      </c>
      <c r="C240" s="36" t="str">
        <f aca="false">CONCATENATE("062656W4-01224")</f>
        <v>062656W4-01224</v>
      </c>
      <c r="D240" s="37" t="s">
        <v>243</v>
      </c>
      <c r="E240" s="38" t="n">
        <v>45</v>
      </c>
      <c r="F240" s="39" t="s">
        <v>17</v>
      </c>
      <c r="G240" s="40" t="n">
        <v>2</v>
      </c>
      <c r="H240" s="41" t="n">
        <v>18</v>
      </c>
    </row>
    <row r="241" s="33" customFormat="true" ht="14.25" hidden="false" customHeight="true" outlineLevel="0" collapsed="false">
      <c r="A241" s="34" t="n">
        <f aca="false">A240+1</f>
        <v>236</v>
      </c>
      <c r="B241" s="35" t="s">
        <v>15</v>
      </c>
      <c r="C241" s="36" t="str">
        <f aca="false">CONCATENATE("056656W5-01720")</f>
        <v>056656W5-01720</v>
      </c>
      <c r="D241" s="37" t="s">
        <v>244</v>
      </c>
      <c r="E241" s="38" t="n">
        <v>25</v>
      </c>
      <c r="F241" s="39" t="s">
        <v>17</v>
      </c>
      <c r="G241" s="40" t="n">
        <v>2</v>
      </c>
      <c r="H241" s="41" t="n">
        <v>10</v>
      </c>
    </row>
    <row r="242" s="33" customFormat="true" ht="14.25" hidden="false" customHeight="true" outlineLevel="0" collapsed="false">
      <c r="A242" s="34" t="n">
        <f aca="false">A241+1</f>
        <v>237</v>
      </c>
      <c r="B242" s="35" t="s">
        <v>15</v>
      </c>
      <c r="C242" s="36" t="str">
        <f aca="false">CONCATENATE("035656W5-01143")</f>
        <v>035656W5-01143</v>
      </c>
      <c r="D242" s="37" t="s">
        <v>245</v>
      </c>
      <c r="E242" s="38" t="n">
        <v>22</v>
      </c>
      <c r="F242" s="39" t="s">
        <v>17</v>
      </c>
      <c r="G242" s="40" t="n">
        <v>2</v>
      </c>
      <c r="H242" s="49" t="n">
        <v>8.8</v>
      </c>
    </row>
    <row r="243" s="33" customFormat="true" ht="14.25" hidden="false" customHeight="true" outlineLevel="0" collapsed="false">
      <c r="A243" s="34" t="n">
        <f aca="false">A242+1</f>
        <v>238</v>
      </c>
      <c r="B243" s="35" t="s">
        <v>15</v>
      </c>
      <c r="C243" s="36" t="str">
        <f aca="false">CONCATENATE("035655W5-02799")</f>
        <v>035655W5-02799</v>
      </c>
      <c r="D243" s="37" t="s">
        <v>246</v>
      </c>
      <c r="E243" s="38" t="n">
        <v>85</v>
      </c>
      <c r="F243" s="39" t="s">
        <v>17</v>
      </c>
      <c r="G243" s="40" t="n">
        <v>12</v>
      </c>
      <c r="H243" s="41" t="n">
        <v>204</v>
      </c>
    </row>
    <row r="244" s="33" customFormat="true" ht="14.25" hidden="false" customHeight="true" outlineLevel="0" collapsed="false">
      <c r="A244" s="34" t="n">
        <f aca="false">A243+1</f>
        <v>239</v>
      </c>
      <c r="B244" s="35" t="s">
        <v>15</v>
      </c>
      <c r="C244" s="36" t="str">
        <f aca="false">CONCATENATE("035655W5-02798")</f>
        <v>035655W5-02798</v>
      </c>
      <c r="D244" s="37" t="s">
        <v>246</v>
      </c>
      <c r="E244" s="38" t="n">
        <v>95</v>
      </c>
      <c r="F244" s="39" t="s">
        <v>17</v>
      </c>
      <c r="G244" s="40" t="n">
        <v>10</v>
      </c>
      <c r="H244" s="41" t="n">
        <v>190</v>
      </c>
    </row>
    <row r="245" s="33" customFormat="true" ht="14.25" hidden="false" customHeight="true" outlineLevel="0" collapsed="false">
      <c r="A245" s="34" t="n">
        <f aca="false">A244+1</f>
        <v>240</v>
      </c>
      <c r="B245" s="35" t="s">
        <v>15</v>
      </c>
      <c r="C245" s="36" t="str">
        <f aca="false">CONCATENATE("035655W5-03401")</f>
        <v>035655W5-03401</v>
      </c>
      <c r="D245" s="37" t="s">
        <v>247</v>
      </c>
      <c r="E245" s="38" t="n">
        <v>40</v>
      </c>
      <c r="F245" s="39" t="s">
        <v>17</v>
      </c>
      <c r="G245" s="40" t="n">
        <v>20</v>
      </c>
      <c r="H245" s="41" t="n">
        <v>160</v>
      </c>
    </row>
    <row r="246" s="33" customFormat="true" ht="14.25" hidden="false" customHeight="true" outlineLevel="0" collapsed="false">
      <c r="A246" s="34" t="n">
        <f aca="false">A245+1</f>
        <v>241</v>
      </c>
      <c r="B246" s="35" t="s">
        <v>15</v>
      </c>
      <c r="C246" s="36" t="str">
        <f aca="false">CONCATENATE("066655W5-01521")</f>
        <v>066655W5-01521</v>
      </c>
      <c r="D246" s="37" t="s">
        <v>248</v>
      </c>
      <c r="E246" s="38" t="n">
        <v>345</v>
      </c>
      <c r="F246" s="39" t="s">
        <v>17</v>
      </c>
      <c r="G246" s="40" t="n">
        <v>2</v>
      </c>
      <c r="H246" s="41" t="n">
        <v>138</v>
      </c>
    </row>
    <row r="247" s="33" customFormat="true" ht="14.25" hidden="false" customHeight="true" outlineLevel="0" collapsed="false">
      <c r="A247" s="34" t="n">
        <f aca="false">A246+1</f>
        <v>242</v>
      </c>
      <c r="B247" s="35" t="s">
        <v>15</v>
      </c>
      <c r="C247" s="36" t="str">
        <f aca="false">CONCATENATE("906655W5-05389")</f>
        <v>906655W5-05389</v>
      </c>
      <c r="D247" s="37" t="s">
        <v>249</v>
      </c>
      <c r="E247" s="38" t="n">
        <v>230</v>
      </c>
      <c r="F247" s="39" t="s">
        <v>17</v>
      </c>
      <c r="G247" s="40" t="n">
        <v>2</v>
      </c>
      <c r="H247" s="41" t="n">
        <v>92</v>
      </c>
    </row>
    <row r="248" s="33" customFormat="true" ht="14.25" hidden="false" customHeight="true" outlineLevel="0" collapsed="false">
      <c r="A248" s="34" t="n">
        <f aca="false">A247+1</f>
        <v>243</v>
      </c>
      <c r="B248" s="35" t="s">
        <v>15</v>
      </c>
      <c r="C248" s="36" t="str">
        <f aca="false">CONCATENATE("906655W5-05397")</f>
        <v>906655W5-05397</v>
      </c>
      <c r="D248" s="37" t="s">
        <v>249</v>
      </c>
      <c r="E248" s="38" t="n">
        <v>225</v>
      </c>
      <c r="F248" s="39" t="s">
        <v>17</v>
      </c>
      <c r="G248" s="40" t="n">
        <v>2</v>
      </c>
      <c r="H248" s="41" t="n">
        <v>90</v>
      </c>
    </row>
    <row r="249" s="33" customFormat="true" ht="14.25" hidden="false" customHeight="true" outlineLevel="0" collapsed="false">
      <c r="A249" s="34" t="n">
        <f aca="false">A248+1</f>
        <v>244</v>
      </c>
      <c r="B249" s="35" t="s">
        <v>15</v>
      </c>
      <c r="C249" s="36" t="str">
        <f aca="false">CONCATENATE("035655W5-02937")</f>
        <v>035655W5-02937</v>
      </c>
      <c r="D249" s="37" t="s">
        <v>250</v>
      </c>
      <c r="E249" s="38" t="n">
        <v>20</v>
      </c>
      <c r="F249" s="39" t="s">
        <v>17</v>
      </c>
      <c r="G249" s="40" t="n">
        <v>16</v>
      </c>
      <c r="H249" s="41" t="n">
        <v>64</v>
      </c>
    </row>
    <row r="250" s="33" customFormat="true" ht="14.25" hidden="false" customHeight="true" outlineLevel="0" collapsed="false">
      <c r="A250" s="34" t="n">
        <f aca="false">A249+1</f>
        <v>245</v>
      </c>
      <c r="B250" s="35" t="s">
        <v>15</v>
      </c>
      <c r="C250" s="36" t="str">
        <f aca="false">CONCATENATE("014655W5-02476")</f>
        <v>014655W5-02476</v>
      </c>
      <c r="D250" s="37" t="s">
        <v>251</v>
      </c>
      <c r="E250" s="38" t="n">
        <v>15</v>
      </c>
      <c r="F250" s="39" t="s">
        <v>17</v>
      </c>
      <c r="G250" s="40" t="n">
        <v>6</v>
      </c>
      <c r="H250" s="41" t="n">
        <v>18</v>
      </c>
    </row>
    <row r="251" s="33" customFormat="true" ht="14.25" hidden="false" customHeight="true" outlineLevel="0" collapsed="false">
      <c r="A251" s="34" t="n">
        <f aca="false">A250+1</f>
        <v>246</v>
      </c>
      <c r="B251" s="35" t="s">
        <v>15</v>
      </c>
      <c r="C251" s="36" t="str">
        <f aca="false">CONCATENATE("906654W5-05338")</f>
        <v>906654W5-05338</v>
      </c>
      <c r="D251" s="37" t="s">
        <v>252</v>
      </c>
      <c r="E251" s="38" t="n">
        <v>4990.24</v>
      </c>
      <c r="F251" s="39" t="s">
        <v>17</v>
      </c>
      <c r="G251" s="40" t="n">
        <v>1</v>
      </c>
      <c r="H251" s="41" t="n">
        <v>998.048</v>
      </c>
    </row>
    <row r="252" s="33" customFormat="true" ht="14.25" hidden="false" customHeight="true" outlineLevel="0" collapsed="false">
      <c r="A252" s="34" t="n">
        <f aca="false">A251+1</f>
        <v>247</v>
      </c>
      <c r="B252" s="35" t="s">
        <v>15</v>
      </c>
      <c r="C252" s="36" t="str">
        <f aca="false">CONCATENATE("906654W5-05444")</f>
        <v>906654W5-05444</v>
      </c>
      <c r="D252" s="37" t="s">
        <v>253</v>
      </c>
      <c r="E252" s="38" t="n">
        <v>940.71</v>
      </c>
      <c r="F252" s="39" t="s">
        <v>17</v>
      </c>
      <c r="G252" s="40" t="n">
        <v>2</v>
      </c>
      <c r="H252" s="41" t="n">
        <v>376.284</v>
      </c>
    </row>
    <row r="253" s="33" customFormat="true" ht="14.25" hidden="false" customHeight="true" outlineLevel="0" collapsed="false">
      <c r="A253" s="34" t="n">
        <f aca="false">A252+1</f>
        <v>248</v>
      </c>
      <c r="B253" s="35" t="s">
        <v>15</v>
      </c>
      <c r="C253" s="36" t="str">
        <f aca="false">CONCATENATE("906654W5-05448")</f>
        <v>906654W5-05448</v>
      </c>
      <c r="D253" s="37" t="s">
        <v>254</v>
      </c>
      <c r="E253" s="38" t="n">
        <v>1743.7</v>
      </c>
      <c r="F253" s="39" t="s">
        <v>17</v>
      </c>
      <c r="G253" s="40" t="n">
        <v>1</v>
      </c>
      <c r="H253" s="41" t="n">
        <v>348.74</v>
      </c>
    </row>
    <row r="254" s="33" customFormat="true" ht="14.25" hidden="false" customHeight="true" outlineLevel="0" collapsed="false">
      <c r="A254" s="34" t="n">
        <f aca="false">A253+1</f>
        <v>249</v>
      </c>
      <c r="B254" s="35" t="s">
        <v>15</v>
      </c>
      <c r="C254" s="36" t="str">
        <f aca="false">CONCATENATE("906654W5-05439")</f>
        <v>906654W5-05439</v>
      </c>
      <c r="D254" s="37" t="s">
        <v>255</v>
      </c>
      <c r="E254" s="38" t="n">
        <v>184</v>
      </c>
      <c r="F254" s="39" t="s">
        <v>17</v>
      </c>
      <c r="G254" s="40" t="n">
        <v>4</v>
      </c>
      <c r="H254" s="41" t="n">
        <v>147.2</v>
      </c>
    </row>
    <row r="255" s="33" customFormat="true" ht="14.25" hidden="false" customHeight="true" outlineLevel="0" collapsed="false">
      <c r="A255" s="34" t="n">
        <f aca="false">A254+1</f>
        <v>250</v>
      </c>
      <c r="B255" s="35" t="s">
        <v>15</v>
      </c>
      <c r="C255" s="36" t="str">
        <f aca="false">CONCATENATE("054654W5-03256")</f>
        <v>054654W5-03256</v>
      </c>
      <c r="D255" s="37" t="s">
        <v>256</v>
      </c>
      <c r="E255" s="38" t="n">
        <v>506.67</v>
      </c>
      <c r="F255" s="39" t="s">
        <v>17</v>
      </c>
      <c r="G255" s="40" t="n">
        <v>1</v>
      </c>
      <c r="H255" s="41" t="n">
        <v>101.334</v>
      </c>
    </row>
    <row r="256" s="33" customFormat="true" ht="14.25" hidden="false" customHeight="true" outlineLevel="0" collapsed="false">
      <c r="A256" s="34" t="n">
        <f aca="false">A255+1</f>
        <v>251</v>
      </c>
      <c r="B256" s="35" t="s">
        <v>15</v>
      </c>
      <c r="C256" s="36" t="str">
        <f aca="false">CONCATENATE("906654W5-05420")</f>
        <v>906654W5-05420</v>
      </c>
      <c r="D256" s="37" t="s">
        <v>257</v>
      </c>
      <c r="E256" s="38" t="n">
        <v>390</v>
      </c>
      <c r="F256" s="39" t="s">
        <v>17</v>
      </c>
      <c r="G256" s="40" t="n">
        <v>1</v>
      </c>
      <c r="H256" s="41" t="n">
        <v>78</v>
      </c>
    </row>
    <row r="257" s="33" customFormat="true" ht="14.25" hidden="false" customHeight="true" outlineLevel="0" collapsed="false">
      <c r="A257" s="34" t="n">
        <f aca="false">A256+1</f>
        <v>252</v>
      </c>
      <c r="B257" s="35" t="s">
        <v>15</v>
      </c>
      <c r="C257" s="36" t="str">
        <f aca="false">CONCATENATE("054654W5-03257")</f>
        <v>054654W5-03257</v>
      </c>
      <c r="D257" s="37" t="s">
        <v>256</v>
      </c>
      <c r="E257" s="38" t="n">
        <v>80.14</v>
      </c>
      <c r="F257" s="39" t="s">
        <v>17</v>
      </c>
      <c r="G257" s="40" t="n">
        <v>1</v>
      </c>
      <c r="H257" s="41" t="n">
        <v>16.028</v>
      </c>
    </row>
    <row r="258" s="33" customFormat="true" ht="14.25" hidden="false" customHeight="true" outlineLevel="0" collapsed="false">
      <c r="A258" s="34" t="n">
        <f aca="false">A257+1</f>
        <v>253</v>
      </c>
      <c r="B258" s="35" t="s">
        <v>15</v>
      </c>
      <c r="C258" s="36" t="str">
        <f aca="false">CONCATENATE("10097099")</f>
        <v>10097099</v>
      </c>
      <c r="D258" s="37" t="s">
        <v>258</v>
      </c>
      <c r="E258" s="38" t="n">
        <v>43.49</v>
      </c>
      <c r="F258" s="39" t="s">
        <v>17</v>
      </c>
      <c r="G258" s="40" t="n">
        <v>4</v>
      </c>
      <c r="H258" s="41" t="n">
        <v>34.792</v>
      </c>
    </row>
    <row r="259" s="33" customFormat="true" ht="14.25" hidden="false" customHeight="true" outlineLevel="0" collapsed="false">
      <c r="A259" s="34" t="n">
        <f aca="false">A258+1</f>
        <v>254</v>
      </c>
      <c r="B259" s="35" t="s">
        <v>15</v>
      </c>
      <c r="C259" s="36" t="str">
        <f aca="false">CONCATENATE("10096926")</f>
        <v>10096926</v>
      </c>
      <c r="D259" s="37" t="s">
        <v>259</v>
      </c>
      <c r="E259" s="38" t="n">
        <v>18.89</v>
      </c>
      <c r="F259" s="39" t="s">
        <v>17</v>
      </c>
      <c r="G259" s="40" t="n">
        <v>8</v>
      </c>
      <c r="H259" s="41" t="n">
        <v>30.224</v>
      </c>
    </row>
    <row r="260" s="33" customFormat="true" ht="14.25" hidden="false" customHeight="true" outlineLevel="0" collapsed="false">
      <c r="A260" s="34" t="n">
        <f aca="false">A259+1</f>
        <v>255</v>
      </c>
      <c r="B260" s="35" t="s">
        <v>15</v>
      </c>
      <c r="C260" s="36" t="str">
        <f aca="false">CONCATENATE("10097345")</f>
        <v>10097345</v>
      </c>
      <c r="D260" s="37" t="s">
        <v>260</v>
      </c>
      <c r="E260" s="38" t="n">
        <v>40.94</v>
      </c>
      <c r="F260" s="39" t="s">
        <v>17</v>
      </c>
      <c r="G260" s="40" t="n">
        <v>3</v>
      </c>
      <c r="H260" s="41" t="n">
        <v>24.564</v>
      </c>
    </row>
    <row r="261" s="33" customFormat="true" ht="14.25" hidden="false" customHeight="true" outlineLevel="0" collapsed="false">
      <c r="A261" s="34" t="n">
        <f aca="false">A260+1</f>
        <v>256</v>
      </c>
      <c r="B261" s="35" t="s">
        <v>15</v>
      </c>
      <c r="C261" s="36" t="str">
        <f aca="false">CONCATENATE("10097887")</f>
        <v>10097887</v>
      </c>
      <c r="D261" s="37" t="s">
        <v>261</v>
      </c>
      <c r="E261" s="38" t="n">
        <v>10.28</v>
      </c>
      <c r="F261" s="39" t="s">
        <v>17</v>
      </c>
      <c r="G261" s="40" t="n">
        <v>5</v>
      </c>
      <c r="H261" s="41" t="n">
        <v>10.28</v>
      </c>
    </row>
    <row r="262" s="33" customFormat="true" ht="14.25" hidden="false" customHeight="true" outlineLevel="0" collapsed="false">
      <c r="A262" s="34" t="n">
        <f aca="false">A261+1</f>
        <v>257</v>
      </c>
      <c r="B262" s="35" t="s">
        <v>15</v>
      </c>
      <c r="C262" s="36" t="str">
        <f aca="false">CONCATENATE("10097682")</f>
        <v>10097682</v>
      </c>
      <c r="D262" s="37" t="s">
        <v>262</v>
      </c>
      <c r="E262" s="38" t="n">
        <v>19.2</v>
      </c>
      <c r="F262" s="39" t="s">
        <v>17</v>
      </c>
      <c r="G262" s="40" t="n">
        <v>2</v>
      </c>
      <c r="H262" s="41" t="n">
        <v>7.68</v>
      </c>
    </row>
    <row r="263" s="33" customFormat="true" ht="14.25" hidden="false" customHeight="true" outlineLevel="0" collapsed="false">
      <c r="A263" s="34" t="n">
        <f aca="false">A262+1</f>
        <v>258</v>
      </c>
      <c r="B263" s="35" t="s">
        <v>15</v>
      </c>
      <c r="C263" s="36" t="str">
        <f aca="false">CONCATENATE("0558702")</f>
        <v>0558702</v>
      </c>
      <c r="D263" s="37" t="s">
        <v>263</v>
      </c>
      <c r="E263" s="38" t="n">
        <v>10.72</v>
      </c>
      <c r="F263" s="39" t="s">
        <v>17</v>
      </c>
      <c r="G263" s="40" t="n">
        <v>2</v>
      </c>
      <c r="H263" s="41" t="n">
        <v>4.288</v>
      </c>
    </row>
    <row r="264" s="33" customFormat="true" ht="14.25" hidden="false" customHeight="true" outlineLevel="0" collapsed="false">
      <c r="A264" s="34" t="n">
        <f aca="false">A263+1</f>
        <v>259</v>
      </c>
      <c r="B264" s="35" t="s">
        <v>15</v>
      </c>
      <c r="C264" s="36" t="str">
        <f aca="false">CONCATENATE("10097886")</f>
        <v>10097886</v>
      </c>
      <c r="D264" s="37" t="s">
        <v>264</v>
      </c>
      <c r="E264" s="38" t="n">
        <v>8.55</v>
      </c>
      <c r="F264" s="39" t="s">
        <v>17</v>
      </c>
      <c r="G264" s="40" t="n">
        <v>1</v>
      </c>
      <c r="H264" s="41" t="n">
        <v>1.71</v>
      </c>
    </row>
    <row r="265" s="33" customFormat="true" ht="14.25" hidden="false" customHeight="true" outlineLevel="0" collapsed="false">
      <c r="A265" s="34" t="n">
        <f aca="false">A264+1</f>
        <v>260</v>
      </c>
      <c r="B265" s="35" t="s">
        <v>15</v>
      </c>
      <c r="C265" s="36" t="str">
        <f aca="false">CONCATENATE("0523757")</f>
        <v>0523757</v>
      </c>
      <c r="D265" s="37" t="s">
        <v>265</v>
      </c>
      <c r="E265" s="64" t="n">
        <v>0.2</v>
      </c>
      <c r="F265" s="39" t="s">
        <v>17</v>
      </c>
      <c r="G265" s="40" t="n">
        <v>100</v>
      </c>
      <c r="H265" s="41" t="n">
        <v>4</v>
      </c>
    </row>
    <row r="266" s="33" customFormat="true" ht="14.25" hidden="false" customHeight="true" outlineLevel="0" collapsed="false">
      <c r="A266" s="34" t="n">
        <f aca="false">A265+1</f>
        <v>261</v>
      </c>
      <c r="B266" s="35" t="s">
        <v>15</v>
      </c>
      <c r="C266" s="36" t="str">
        <f aca="false">CONCATENATE("10097818")</f>
        <v>10097818</v>
      </c>
      <c r="D266" s="37" t="s">
        <v>266</v>
      </c>
      <c r="E266" s="38" t="n">
        <v>3.11</v>
      </c>
      <c r="F266" s="39" t="s">
        <v>17</v>
      </c>
      <c r="G266" s="40" t="n">
        <v>6</v>
      </c>
      <c r="H266" s="41" t="n">
        <v>3.732</v>
      </c>
    </row>
    <row r="267" s="33" customFormat="true" ht="14.25" hidden="false" customHeight="true" outlineLevel="0" collapsed="false">
      <c r="A267" s="34" t="n">
        <f aca="false">A266+1</f>
        <v>262</v>
      </c>
      <c r="B267" s="35" t="s">
        <v>15</v>
      </c>
      <c r="C267" s="36" t="str">
        <f aca="false">CONCATENATE("10097576")</f>
        <v>10097576</v>
      </c>
      <c r="D267" s="37" t="s">
        <v>267</v>
      </c>
      <c r="E267" s="65" t="n">
        <v>1.05</v>
      </c>
      <c r="F267" s="39" t="s">
        <v>17</v>
      </c>
      <c r="G267" s="40" t="n">
        <v>16</v>
      </c>
      <c r="H267" s="41" t="n">
        <v>3.36</v>
      </c>
    </row>
    <row r="268" s="33" customFormat="true" ht="14.25" hidden="false" customHeight="true" outlineLevel="0" collapsed="false">
      <c r="A268" s="34" t="n">
        <f aca="false">A267+1</f>
        <v>263</v>
      </c>
      <c r="B268" s="35" t="s">
        <v>15</v>
      </c>
      <c r="C268" s="36" t="str">
        <f aca="false">CONCATENATE("10097249")</f>
        <v>10097249</v>
      </c>
      <c r="D268" s="37" t="s">
        <v>268</v>
      </c>
      <c r="E268" s="65" t="n">
        <v>0.71</v>
      </c>
      <c r="F268" s="39" t="s">
        <v>17</v>
      </c>
      <c r="G268" s="40" t="n">
        <v>20</v>
      </c>
      <c r="H268" s="41" t="n">
        <v>2.84</v>
      </c>
    </row>
    <row r="269" s="33" customFormat="true" ht="14.25" hidden="false" customHeight="true" outlineLevel="0" collapsed="false">
      <c r="A269" s="34" t="n">
        <f aca="false">A268+1</f>
        <v>264</v>
      </c>
      <c r="B269" s="35" t="s">
        <v>15</v>
      </c>
      <c r="C269" s="36" t="str">
        <f aca="false">CONCATENATE("10096621")</f>
        <v>10096621</v>
      </c>
      <c r="D269" s="37" t="s">
        <v>269</v>
      </c>
      <c r="E269" s="38" t="n">
        <v>2.95</v>
      </c>
      <c r="F269" s="39" t="s">
        <v>17</v>
      </c>
      <c r="G269" s="40" t="n">
        <v>4</v>
      </c>
      <c r="H269" s="41" t="n">
        <v>2.36</v>
      </c>
    </row>
    <row r="270" s="33" customFormat="true" ht="14.25" hidden="false" customHeight="true" outlineLevel="0" collapsed="false">
      <c r="A270" s="34" t="n">
        <f aca="false">A269+1</f>
        <v>265</v>
      </c>
      <c r="B270" s="35" t="s">
        <v>15</v>
      </c>
      <c r="C270" s="36" t="str">
        <f aca="false">CONCATENATE("10097208")</f>
        <v>10097208</v>
      </c>
      <c r="D270" s="37" t="s">
        <v>270</v>
      </c>
      <c r="E270" s="38" t="n">
        <v>3.21</v>
      </c>
      <c r="F270" s="39" t="s">
        <v>17</v>
      </c>
      <c r="G270" s="40" t="n">
        <v>2</v>
      </c>
      <c r="H270" s="49" t="n">
        <v>1.284</v>
      </c>
    </row>
    <row r="271" s="33" customFormat="true" ht="14.25" hidden="false" customHeight="true" outlineLevel="0" collapsed="false">
      <c r="A271" s="34" t="n">
        <f aca="false">A270+1</f>
        <v>266</v>
      </c>
      <c r="B271" s="35" t="s">
        <v>15</v>
      </c>
      <c r="C271" s="36" t="str">
        <f aca="false">CONCATENATE("10097087")</f>
        <v>10097087</v>
      </c>
      <c r="D271" s="37" t="s">
        <v>271</v>
      </c>
      <c r="E271" s="65" t="n">
        <v>1.38</v>
      </c>
      <c r="F271" s="39" t="s">
        <v>17</v>
      </c>
      <c r="G271" s="40" t="n">
        <v>4</v>
      </c>
      <c r="H271" s="49" t="n">
        <v>1.104</v>
      </c>
    </row>
    <row r="272" s="33" customFormat="true" ht="14.25" hidden="false" customHeight="true" outlineLevel="0" collapsed="false">
      <c r="A272" s="34" t="n">
        <f aca="false">A271+1</f>
        <v>267</v>
      </c>
      <c r="B272" s="35" t="s">
        <v>15</v>
      </c>
      <c r="C272" s="36" t="str">
        <f aca="false">CONCATENATE("10098588")</f>
        <v>10098588</v>
      </c>
      <c r="D272" s="37" t="s">
        <v>272</v>
      </c>
      <c r="E272" s="65" t="n">
        <v>0.51</v>
      </c>
      <c r="F272" s="39" t="s">
        <v>17</v>
      </c>
      <c r="G272" s="40" t="n">
        <v>6</v>
      </c>
      <c r="H272" s="49" t="n">
        <v>0.612</v>
      </c>
    </row>
    <row r="273" s="33" customFormat="true" ht="14.25" hidden="false" customHeight="true" outlineLevel="0" collapsed="false">
      <c r="A273" s="34" t="n">
        <f aca="false">A272+1</f>
        <v>268</v>
      </c>
      <c r="B273" s="35" t="s">
        <v>15</v>
      </c>
      <c r="C273" s="36" t="str">
        <f aca="false">CONCATENATE("10096637")</f>
        <v>10096637</v>
      </c>
      <c r="D273" s="37" t="s">
        <v>273</v>
      </c>
      <c r="E273" s="65" t="n">
        <v>0.89</v>
      </c>
      <c r="F273" s="39" t="s">
        <v>17</v>
      </c>
      <c r="G273" s="40" t="n">
        <v>2</v>
      </c>
      <c r="H273" s="49" t="n">
        <v>0.356</v>
      </c>
    </row>
    <row r="274" s="33" customFormat="true" ht="14.25" hidden="false" customHeight="true" outlineLevel="0" collapsed="false">
      <c r="A274" s="34" t="n">
        <f aca="false">A273+1</f>
        <v>269</v>
      </c>
      <c r="B274" s="35" t="s">
        <v>15</v>
      </c>
      <c r="C274" s="36" t="str">
        <f aca="false">CONCATENATE("0578568")</f>
        <v>0578568</v>
      </c>
      <c r="D274" s="37" t="s">
        <v>274</v>
      </c>
      <c r="E274" s="65" t="n">
        <v>1.18</v>
      </c>
      <c r="F274" s="39" t="s">
        <v>17</v>
      </c>
      <c r="G274" s="40" t="n">
        <v>1</v>
      </c>
      <c r="H274" s="49" t="n">
        <v>0.236</v>
      </c>
    </row>
    <row r="275" s="33" customFormat="true" ht="14.25" hidden="false" customHeight="true" outlineLevel="0" collapsed="false">
      <c r="A275" s="34" t="n">
        <f aca="false">A274+1</f>
        <v>270</v>
      </c>
      <c r="B275" s="35" t="s">
        <v>15</v>
      </c>
      <c r="C275" s="36" t="str">
        <f aca="false">CONCATENATE("10097799")</f>
        <v>10097799</v>
      </c>
      <c r="D275" s="37" t="s">
        <v>275</v>
      </c>
      <c r="E275" s="65" t="n">
        <v>0.15</v>
      </c>
      <c r="F275" s="39" t="s">
        <v>17</v>
      </c>
      <c r="G275" s="40" t="n">
        <v>4</v>
      </c>
      <c r="H275" s="49" t="n">
        <v>0.12</v>
      </c>
    </row>
    <row r="276" s="33" customFormat="true" ht="14.25" hidden="false" customHeight="true" outlineLevel="0" collapsed="false">
      <c r="A276" s="34" t="n">
        <f aca="false">A275+1</f>
        <v>271</v>
      </c>
      <c r="B276" s="35" t="s">
        <v>15</v>
      </c>
      <c r="C276" s="36" t="str">
        <f aca="false">CONCATENATE("906584W5-05482")</f>
        <v>906584W5-05482</v>
      </c>
      <c r="D276" s="37" t="s">
        <v>276</v>
      </c>
      <c r="E276" s="38" t="n">
        <v>684</v>
      </c>
      <c r="F276" s="39" t="s">
        <v>17</v>
      </c>
      <c r="G276" s="40" t="n">
        <v>2</v>
      </c>
      <c r="H276" s="41" t="n">
        <v>273.6</v>
      </c>
    </row>
    <row r="277" s="33" customFormat="true" ht="14.25" hidden="false" customHeight="true" outlineLevel="0" collapsed="false">
      <c r="A277" s="34" t="n">
        <f aca="false">A276+1</f>
        <v>272</v>
      </c>
      <c r="B277" s="35" t="s">
        <v>15</v>
      </c>
      <c r="C277" s="36" t="str">
        <f aca="false">CONCATENATE("10097549")</f>
        <v>10097549</v>
      </c>
      <c r="D277" s="37" t="s">
        <v>277</v>
      </c>
      <c r="E277" s="38" t="n">
        <v>631.83</v>
      </c>
      <c r="F277" s="39" t="s">
        <v>65</v>
      </c>
      <c r="G277" s="40" t="n">
        <v>6</v>
      </c>
      <c r="H277" s="41" t="n">
        <v>758.196</v>
      </c>
    </row>
    <row r="278" s="33" customFormat="true" ht="14.25" hidden="false" customHeight="true" outlineLevel="0" collapsed="false">
      <c r="A278" s="34" t="n">
        <f aca="false">A277+1</f>
        <v>273</v>
      </c>
      <c r="B278" s="35" t="s">
        <v>15</v>
      </c>
      <c r="C278" s="36" t="str">
        <f aca="false">CONCATENATE("0246590")</f>
        <v>0246590</v>
      </c>
      <c r="D278" s="37" t="s">
        <v>278</v>
      </c>
      <c r="E278" s="38" t="n">
        <v>129.2</v>
      </c>
      <c r="F278" s="39" t="s">
        <v>65</v>
      </c>
      <c r="G278" s="40" t="n">
        <v>24</v>
      </c>
      <c r="H278" s="41" t="n">
        <v>620.16</v>
      </c>
    </row>
    <row r="279" s="33" customFormat="true" ht="14.25" hidden="false" customHeight="true" outlineLevel="0" collapsed="false">
      <c r="A279" s="34" t="n">
        <f aca="false">A278+1</f>
        <v>274</v>
      </c>
      <c r="B279" s="35" t="s">
        <v>15</v>
      </c>
      <c r="C279" s="36" t="str">
        <f aca="false">CONCATENATE("10097007")</f>
        <v>10097007</v>
      </c>
      <c r="D279" s="37" t="s">
        <v>279</v>
      </c>
      <c r="E279" s="38" t="n">
        <v>596.99</v>
      </c>
      <c r="F279" s="39" t="s">
        <v>17</v>
      </c>
      <c r="G279" s="40" t="n">
        <v>5</v>
      </c>
      <c r="H279" s="41" t="n">
        <v>596.99</v>
      </c>
    </row>
    <row r="280" s="33" customFormat="true" ht="14.25" hidden="false" customHeight="true" outlineLevel="0" collapsed="false">
      <c r="A280" s="34" t="n">
        <f aca="false">A279+1</f>
        <v>275</v>
      </c>
      <c r="B280" s="35" t="s">
        <v>15</v>
      </c>
      <c r="C280" s="36" t="str">
        <f aca="false">CONCATENATE("0246239")</f>
        <v>0246239</v>
      </c>
      <c r="D280" s="37" t="s">
        <v>280</v>
      </c>
      <c r="E280" s="38" t="n">
        <v>37.56</v>
      </c>
      <c r="F280" s="39" t="s">
        <v>65</v>
      </c>
      <c r="G280" s="66" t="n">
        <v>48.5</v>
      </c>
      <c r="H280" s="41" t="n">
        <v>364.332</v>
      </c>
    </row>
    <row r="281" s="33" customFormat="true" ht="14.25" hidden="false" customHeight="true" outlineLevel="0" collapsed="false">
      <c r="A281" s="34" t="n">
        <f aca="false">A280+1</f>
        <v>276</v>
      </c>
      <c r="B281" s="35" t="s">
        <v>15</v>
      </c>
      <c r="C281" s="36" t="str">
        <f aca="false">CONCATENATE("0246182")</f>
        <v>0246182</v>
      </c>
      <c r="D281" s="37" t="s">
        <v>281</v>
      </c>
      <c r="E281" s="38" t="n">
        <v>24.94</v>
      </c>
      <c r="F281" s="39" t="s">
        <v>65</v>
      </c>
      <c r="G281" s="66" t="n">
        <v>72.24</v>
      </c>
      <c r="H281" s="41" t="n">
        <v>360.33312</v>
      </c>
    </row>
    <row r="282" s="33" customFormat="true" ht="14.25" hidden="false" customHeight="true" outlineLevel="0" collapsed="false">
      <c r="A282" s="34" t="n">
        <f aca="false">A281+1</f>
        <v>277</v>
      </c>
      <c r="B282" s="35" t="s">
        <v>15</v>
      </c>
      <c r="C282" s="36" t="str">
        <f aca="false">CONCATENATE("10096871")</f>
        <v>10096871</v>
      </c>
      <c r="D282" s="37" t="s">
        <v>282</v>
      </c>
      <c r="E282" s="38" t="n">
        <v>11.4</v>
      </c>
      <c r="F282" s="39" t="s">
        <v>65</v>
      </c>
      <c r="G282" s="66" t="n">
        <v>149.03</v>
      </c>
      <c r="H282" s="41" t="n">
        <v>339.7884</v>
      </c>
    </row>
    <row r="283" s="33" customFormat="true" ht="14.25" hidden="false" customHeight="true" outlineLevel="0" collapsed="false">
      <c r="A283" s="34" t="n">
        <f aca="false">A282+1</f>
        <v>278</v>
      </c>
      <c r="B283" s="35" t="s">
        <v>15</v>
      </c>
      <c r="C283" s="36" t="str">
        <f aca="false">CONCATENATE("10097008")</f>
        <v>10097008</v>
      </c>
      <c r="D283" s="37" t="s">
        <v>283</v>
      </c>
      <c r="E283" s="38" t="n">
        <v>177.98</v>
      </c>
      <c r="F283" s="39" t="s">
        <v>17</v>
      </c>
      <c r="G283" s="66" t="n">
        <v>10</v>
      </c>
      <c r="H283" s="41" t="n">
        <v>355.96</v>
      </c>
    </row>
    <row r="284" s="33" customFormat="true" ht="14.25" hidden="false" customHeight="true" outlineLevel="0" collapsed="false">
      <c r="A284" s="34" t="n">
        <f aca="false">A283+1</f>
        <v>279</v>
      </c>
      <c r="B284" s="35" t="s">
        <v>15</v>
      </c>
      <c r="C284" s="36" t="str">
        <f aca="false">CONCATENATE("0246352")</f>
        <v>0246352</v>
      </c>
      <c r="D284" s="37" t="s">
        <v>284</v>
      </c>
      <c r="E284" s="38" t="n">
        <v>89.74</v>
      </c>
      <c r="F284" s="39" t="s">
        <v>65</v>
      </c>
      <c r="G284" s="66" t="n">
        <v>18.21</v>
      </c>
      <c r="H284" s="41" t="n">
        <v>326.83308</v>
      </c>
    </row>
    <row r="285" s="33" customFormat="true" ht="14.25" hidden="false" customHeight="true" outlineLevel="0" collapsed="false">
      <c r="A285" s="34" t="n">
        <f aca="false">A284+1</f>
        <v>280</v>
      </c>
      <c r="B285" s="35" t="s">
        <v>15</v>
      </c>
      <c r="C285" s="36" t="str">
        <f aca="false">CONCATENATE("0246271")</f>
        <v>0246271</v>
      </c>
      <c r="D285" s="37" t="s">
        <v>285</v>
      </c>
      <c r="E285" s="38" t="n">
        <v>44.54</v>
      </c>
      <c r="F285" s="39" t="s">
        <v>65</v>
      </c>
      <c r="G285" s="66" t="n">
        <v>30.1</v>
      </c>
      <c r="H285" s="41" t="n">
        <v>268.1308</v>
      </c>
    </row>
    <row r="286" s="33" customFormat="true" ht="14.25" hidden="false" customHeight="true" outlineLevel="0" collapsed="false">
      <c r="A286" s="34" t="n">
        <f aca="false">A285+1</f>
        <v>281</v>
      </c>
      <c r="B286" s="35" t="s">
        <v>15</v>
      </c>
      <c r="C286" s="36" t="str">
        <f aca="false">CONCATENATE("10097979")</f>
        <v>10097979</v>
      </c>
      <c r="D286" s="37" t="s">
        <v>286</v>
      </c>
      <c r="E286" s="38" t="n">
        <v>17.9</v>
      </c>
      <c r="F286" s="39" t="s">
        <v>65</v>
      </c>
      <c r="G286" s="66" t="n">
        <v>72</v>
      </c>
      <c r="H286" s="41" t="n">
        <v>257.76</v>
      </c>
    </row>
    <row r="287" s="33" customFormat="true" ht="14.25" hidden="false" customHeight="true" outlineLevel="0" collapsed="false">
      <c r="A287" s="34" t="n">
        <f aca="false">A286+1</f>
        <v>282</v>
      </c>
      <c r="B287" s="35" t="s">
        <v>15</v>
      </c>
      <c r="C287" s="36" t="str">
        <f aca="false">CONCATENATE("0246514")</f>
        <v>0246514</v>
      </c>
      <c r="D287" s="37" t="s">
        <v>287</v>
      </c>
      <c r="E287" s="38" t="n">
        <v>172.65</v>
      </c>
      <c r="F287" s="39" t="s">
        <v>65</v>
      </c>
      <c r="G287" s="66" t="n">
        <v>6</v>
      </c>
      <c r="H287" s="41" t="n">
        <v>207.18</v>
      </c>
    </row>
    <row r="288" s="33" customFormat="true" ht="14.25" hidden="false" customHeight="true" outlineLevel="0" collapsed="false">
      <c r="A288" s="34" t="n">
        <f aca="false">A287+1</f>
        <v>283</v>
      </c>
      <c r="B288" s="35" t="s">
        <v>15</v>
      </c>
      <c r="C288" s="36" t="str">
        <f aca="false">CONCATENATE("10096876")</f>
        <v>10096876</v>
      </c>
      <c r="D288" s="37" t="s">
        <v>288</v>
      </c>
      <c r="E288" s="38" t="n">
        <v>20.78</v>
      </c>
      <c r="F288" s="39" t="s">
        <v>65</v>
      </c>
      <c r="G288" s="66" t="n">
        <v>42.25</v>
      </c>
      <c r="H288" s="41" t="n">
        <v>175.591</v>
      </c>
    </row>
    <row r="289" s="33" customFormat="true" ht="14.25" hidden="false" customHeight="true" outlineLevel="0" collapsed="false">
      <c r="A289" s="34" t="n">
        <f aca="false">A288+1</f>
        <v>284</v>
      </c>
      <c r="B289" s="35" t="s">
        <v>15</v>
      </c>
      <c r="C289" s="36" t="str">
        <f aca="false">CONCATENATE("10097439")</f>
        <v>10097439</v>
      </c>
      <c r="D289" s="37" t="s">
        <v>289</v>
      </c>
      <c r="E289" s="38" t="n">
        <v>151.82</v>
      </c>
      <c r="F289" s="39" t="s">
        <v>65</v>
      </c>
      <c r="G289" s="40" t="n">
        <v>6</v>
      </c>
      <c r="H289" s="41" t="n">
        <v>182.184</v>
      </c>
    </row>
    <row r="290" s="33" customFormat="true" ht="14.25" hidden="false" customHeight="true" outlineLevel="0" collapsed="false">
      <c r="A290" s="34" t="n">
        <f aca="false">A289+1</f>
        <v>285</v>
      </c>
      <c r="B290" s="35" t="s">
        <v>15</v>
      </c>
      <c r="C290" s="36" t="str">
        <f aca="false">CONCATENATE("0245917")</f>
        <v>0245917</v>
      </c>
      <c r="D290" s="37" t="s">
        <v>290</v>
      </c>
      <c r="E290" s="38" t="n">
        <v>71.87</v>
      </c>
      <c r="F290" s="39" t="s">
        <v>65</v>
      </c>
      <c r="G290" s="40" t="n">
        <v>12</v>
      </c>
      <c r="H290" s="41" t="n">
        <v>172.488</v>
      </c>
    </row>
    <row r="291" s="33" customFormat="true" ht="14.25" hidden="false" customHeight="true" outlineLevel="0" collapsed="false">
      <c r="A291" s="34" t="n">
        <f aca="false">A290+1</f>
        <v>286</v>
      </c>
      <c r="B291" s="35" t="s">
        <v>15</v>
      </c>
      <c r="C291" s="36" t="str">
        <f aca="false">CONCATENATE("0249769")</f>
        <v>0249769</v>
      </c>
      <c r="D291" s="37" t="s">
        <v>291</v>
      </c>
      <c r="E291" s="38" t="n">
        <v>69.1</v>
      </c>
      <c r="F291" s="39" t="s">
        <v>65</v>
      </c>
      <c r="G291" s="40" t="n">
        <v>12</v>
      </c>
      <c r="H291" s="41" t="n">
        <v>165.84</v>
      </c>
    </row>
    <row r="292" s="33" customFormat="true" ht="14.25" hidden="false" customHeight="true" outlineLevel="0" collapsed="false">
      <c r="A292" s="34" t="n">
        <f aca="false">A291+1</f>
        <v>287</v>
      </c>
      <c r="B292" s="35" t="s">
        <v>15</v>
      </c>
      <c r="C292" s="36" t="str">
        <f aca="false">CONCATENATE("10097346")</f>
        <v>10097346</v>
      </c>
      <c r="D292" s="37" t="s">
        <v>292</v>
      </c>
      <c r="E292" s="38" t="n">
        <v>105.3</v>
      </c>
      <c r="F292" s="39" t="s">
        <v>65</v>
      </c>
      <c r="G292" s="40" t="n">
        <v>6</v>
      </c>
      <c r="H292" s="41" t="n">
        <v>126.36</v>
      </c>
    </row>
    <row r="293" s="33" customFormat="true" ht="14.25" hidden="false" customHeight="true" outlineLevel="0" collapsed="false">
      <c r="A293" s="34" t="n">
        <f aca="false">A292+1</f>
        <v>288</v>
      </c>
      <c r="B293" s="35" t="s">
        <v>15</v>
      </c>
      <c r="C293" s="36" t="str">
        <f aca="false">CONCATENATE("10096681")</f>
        <v>10096681</v>
      </c>
      <c r="D293" s="37" t="s">
        <v>293</v>
      </c>
      <c r="E293" s="38" t="n">
        <v>55.05</v>
      </c>
      <c r="F293" s="39" t="s">
        <v>17</v>
      </c>
      <c r="G293" s="40" t="n">
        <v>11</v>
      </c>
      <c r="H293" s="41" t="n">
        <v>121.11</v>
      </c>
    </row>
    <row r="294" s="33" customFormat="true" ht="14.25" hidden="false" customHeight="true" outlineLevel="0" collapsed="false">
      <c r="A294" s="34" t="n">
        <f aca="false">A293+1</f>
        <v>289</v>
      </c>
      <c r="B294" s="35" t="s">
        <v>15</v>
      </c>
      <c r="C294" s="36" t="str">
        <f aca="false">CONCATENATE("10097822")</f>
        <v>10097822</v>
      </c>
      <c r="D294" s="37" t="s">
        <v>294</v>
      </c>
      <c r="E294" s="38" t="n">
        <v>92.1</v>
      </c>
      <c r="F294" s="39" t="s">
        <v>65</v>
      </c>
      <c r="G294" s="40" t="n">
        <v>6</v>
      </c>
      <c r="H294" s="41" t="n">
        <v>110.52</v>
      </c>
    </row>
    <row r="295" s="33" customFormat="true" ht="14.25" hidden="false" customHeight="true" outlineLevel="0" collapsed="false">
      <c r="A295" s="34" t="n">
        <f aca="false">A294+1</f>
        <v>290</v>
      </c>
      <c r="B295" s="35" t="s">
        <v>15</v>
      </c>
      <c r="C295" s="36" t="str">
        <f aca="false">CONCATENATE("10081173")</f>
        <v>10081173</v>
      </c>
      <c r="D295" s="37" t="s">
        <v>295</v>
      </c>
      <c r="E295" s="38" t="n">
        <v>98.55</v>
      </c>
      <c r="F295" s="39" t="s">
        <v>65</v>
      </c>
      <c r="G295" s="56" t="n">
        <v>4.745</v>
      </c>
      <c r="H295" s="41" t="n">
        <v>93.52395</v>
      </c>
    </row>
    <row r="296" s="33" customFormat="true" ht="14.25" hidden="false" customHeight="true" outlineLevel="0" collapsed="false">
      <c r="A296" s="34" t="n">
        <f aca="false">A295+1</f>
        <v>291</v>
      </c>
      <c r="B296" s="35" t="s">
        <v>15</v>
      </c>
      <c r="C296" s="36" t="str">
        <f aca="false">CONCATENATE("10098640")</f>
        <v>10098640</v>
      </c>
      <c r="D296" s="37" t="s">
        <v>296</v>
      </c>
      <c r="E296" s="38" t="n">
        <v>89.98</v>
      </c>
      <c r="F296" s="39" t="s">
        <v>17</v>
      </c>
      <c r="G296" s="40" t="n">
        <v>5</v>
      </c>
      <c r="H296" s="41" t="n">
        <v>89.98</v>
      </c>
    </row>
    <row r="297" s="33" customFormat="true" ht="14.25" hidden="false" customHeight="true" outlineLevel="0" collapsed="false">
      <c r="A297" s="34" t="n">
        <f aca="false">A296+1</f>
        <v>292</v>
      </c>
      <c r="B297" s="35" t="s">
        <v>15</v>
      </c>
      <c r="C297" s="36" t="str">
        <f aca="false">CONCATENATE("10096884")</f>
        <v>10096884</v>
      </c>
      <c r="D297" s="37" t="s">
        <v>297</v>
      </c>
      <c r="E297" s="38" t="n">
        <v>6.69</v>
      </c>
      <c r="F297" s="39" t="s">
        <v>65</v>
      </c>
      <c r="G297" s="40" t="n">
        <v>60</v>
      </c>
      <c r="H297" s="41" t="n">
        <v>80.28</v>
      </c>
    </row>
    <row r="298" s="33" customFormat="true" ht="14.25" hidden="false" customHeight="true" outlineLevel="0" collapsed="false">
      <c r="A298" s="34" t="n">
        <f aca="false">A297+1</f>
        <v>293</v>
      </c>
      <c r="B298" s="35" t="s">
        <v>15</v>
      </c>
      <c r="C298" s="36" t="str">
        <f aca="false">CONCATENATE("10079346")</f>
        <v>10079346</v>
      </c>
      <c r="D298" s="37" t="s">
        <v>298</v>
      </c>
      <c r="E298" s="38" t="n">
        <v>124.47</v>
      </c>
      <c r="F298" s="39" t="s">
        <v>17</v>
      </c>
      <c r="G298" s="40" t="n">
        <v>3</v>
      </c>
      <c r="H298" s="41" t="n">
        <v>74.682</v>
      </c>
    </row>
    <row r="299" s="33" customFormat="true" ht="14.25" hidden="false" customHeight="true" outlineLevel="0" collapsed="false">
      <c r="A299" s="34" t="n">
        <f aca="false">A298+1</f>
        <v>294</v>
      </c>
      <c r="B299" s="35" t="s">
        <v>15</v>
      </c>
      <c r="C299" s="36" t="str">
        <f aca="false">CONCATENATE("10096881")</f>
        <v>10096881</v>
      </c>
      <c r="D299" s="37" t="s">
        <v>299</v>
      </c>
      <c r="E299" s="38" t="n">
        <v>58.67</v>
      </c>
      <c r="F299" s="39" t="s">
        <v>65</v>
      </c>
      <c r="G299" s="40" t="n">
        <v>6</v>
      </c>
      <c r="H299" s="41" t="n">
        <v>70.404</v>
      </c>
    </row>
    <row r="300" s="33" customFormat="true" ht="14.25" hidden="false" customHeight="true" outlineLevel="0" collapsed="false">
      <c r="A300" s="34" t="n">
        <f aca="false">A299+1</f>
        <v>295</v>
      </c>
      <c r="B300" s="35" t="s">
        <v>15</v>
      </c>
      <c r="C300" s="36" t="str">
        <f aca="false">CONCATENATE("10097823")</f>
        <v>10097823</v>
      </c>
      <c r="D300" s="37" t="s">
        <v>300</v>
      </c>
      <c r="E300" s="38" t="n">
        <v>96.1</v>
      </c>
      <c r="F300" s="39" t="s">
        <v>65</v>
      </c>
      <c r="G300" s="40" t="n">
        <v>3.4</v>
      </c>
      <c r="H300" s="41" t="n">
        <v>65.348</v>
      </c>
    </row>
    <row r="301" s="33" customFormat="true" ht="14.25" hidden="false" customHeight="true" outlineLevel="0" collapsed="false">
      <c r="A301" s="34" t="n">
        <f aca="false">A300+1</f>
        <v>296</v>
      </c>
      <c r="B301" s="35" t="s">
        <v>15</v>
      </c>
      <c r="C301" s="36" t="str">
        <f aca="false">CONCATENATE("0245089")</f>
        <v>0245089</v>
      </c>
      <c r="D301" s="37" t="s">
        <v>301</v>
      </c>
      <c r="E301" s="38" t="n">
        <v>16.25</v>
      </c>
      <c r="F301" s="39" t="s">
        <v>65</v>
      </c>
      <c r="G301" s="40" t="n">
        <v>18.15</v>
      </c>
      <c r="H301" s="41" t="n">
        <v>58.9875</v>
      </c>
    </row>
    <row r="302" s="33" customFormat="true" ht="14.25" hidden="false" customHeight="true" outlineLevel="0" collapsed="false">
      <c r="A302" s="34" t="n">
        <f aca="false">A301+1</f>
        <v>297</v>
      </c>
      <c r="B302" s="35" t="s">
        <v>15</v>
      </c>
      <c r="C302" s="36" t="str">
        <f aca="false">CONCATENATE("10097718")</f>
        <v>10097718</v>
      </c>
      <c r="D302" s="37" t="s">
        <v>302</v>
      </c>
      <c r="E302" s="38" t="n">
        <v>17.55</v>
      </c>
      <c r="F302" s="39" t="s">
        <v>65</v>
      </c>
      <c r="G302" s="40" t="n">
        <v>18</v>
      </c>
      <c r="H302" s="41" t="n">
        <v>63.18</v>
      </c>
    </row>
    <row r="303" s="33" customFormat="true" ht="14.25" hidden="false" customHeight="true" outlineLevel="0" collapsed="false">
      <c r="A303" s="34" t="n">
        <f aca="false">A302+1</f>
        <v>298</v>
      </c>
      <c r="B303" s="35" t="s">
        <v>15</v>
      </c>
      <c r="C303" s="36" t="str">
        <f aca="false">CONCATENATE("1732986")</f>
        <v>1732986</v>
      </c>
      <c r="D303" s="37" t="s">
        <v>303</v>
      </c>
      <c r="E303" s="38" t="n">
        <v>56.2</v>
      </c>
      <c r="F303" s="39" t="s">
        <v>17</v>
      </c>
      <c r="G303" s="40" t="n">
        <v>5</v>
      </c>
      <c r="H303" s="41" t="n">
        <v>56.2</v>
      </c>
    </row>
    <row r="304" s="33" customFormat="true" ht="14.25" hidden="false" customHeight="true" outlineLevel="0" collapsed="false">
      <c r="A304" s="34" t="n">
        <f aca="false">A303+1</f>
        <v>299</v>
      </c>
      <c r="B304" s="35" t="s">
        <v>15</v>
      </c>
      <c r="C304" s="36" t="str">
        <f aca="false">CONCATENATE("10097611")</f>
        <v>10097611</v>
      </c>
      <c r="D304" s="37" t="s">
        <v>304</v>
      </c>
      <c r="E304" s="38" t="n">
        <v>38.93</v>
      </c>
      <c r="F304" s="39" t="s">
        <v>65</v>
      </c>
      <c r="G304" s="40" t="n">
        <v>6</v>
      </c>
      <c r="H304" s="41" t="n">
        <v>46.716</v>
      </c>
    </row>
    <row r="305" s="33" customFormat="true" ht="14.25" hidden="false" customHeight="true" outlineLevel="0" collapsed="false">
      <c r="A305" s="34" t="n">
        <f aca="false">A304+1</f>
        <v>300</v>
      </c>
      <c r="B305" s="35" t="s">
        <v>15</v>
      </c>
      <c r="C305" s="36" t="str">
        <f aca="false">CONCATENATE("0248410")</f>
        <v>0248410</v>
      </c>
      <c r="D305" s="37" t="s">
        <v>305</v>
      </c>
      <c r="E305" s="38" t="n">
        <v>10.75</v>
      </c>
      <c r="F305" s="39" t="s">
        <v>65</v>
      </c>
      <c r="G305" s="40" t="n">
        <v>18</v>
      </c>
      <c r="H305" s="41" t="n">
        <v>38.7</v>
      </c>
    </row>
    <row r="306" s="33" customFormat="true" ht="14.25" hidden="false" customHeight="true" outlineLevel="0" collapsed="false">
      <c r="A306" s="34" t="n">
        <f aca="false">A305+1</f>
        <v>301</v>
      </c>
      <c r="B306" s="35" t="s">
        <v>15</v>
      </c>
      <c r="C306" s="36" t="str">
        <f aca="false">CONCATENATE("10097614")</f>
        <v>10097614</v>
      </c>
      <c r="D306" s="37" t="s">
        <v>306</v>
      </c>
      <c r="E306" s="38" t="n">
        <v>31.25</v>
      </c>
      <c r="F306" s="39" t="s">
        <v>65</v>
      </c>
      <c r="G306" s="40" t="n">
        <v>6</v>
      </c>
      <c r="H306" s="41" t="n">
        <v>37.5</v>
      </c>
    </row>
    <row r="307" s="33" customFormat="true" ht="14.25" hidden="false" customHeight="true" outlineLevel="0" collapsed="false">
      <c r="A307" s="34" t="n">
        <f aca="false">A306+1</f>
        <v>302</v>
      </c>
      <c r="B307" s="35" t="s">
        <v>15</v>
      </c>
      <c r="C307" s="36" t="str">
        <f aca="false">CONCATENATE("10097006")</f>
        <v>10097006</v>
      </c>
      <c r="D307" s="37" t="s">
        <v>307</v>
      </c>
      <c r="E307" s="38" t="n">
        <v>193.27</v>
      </c>
      <c r="F307" s="39" t="s">
        <v>17</v>
      </c>
      <c r="G307" s="40" t="n">
        <v>1</v>
      </c>
      <c r="H307" s="41" t="n">
        <v>38.654</v>
      </c>
    </row>
    <row r="308" s="33" customFormat="true" ht="14.25" hidden="false" customHeight="true" outlineLevel="0" collapsed="false">
      <c r="A308" s="34" t="n">
        <f aca="false">A307+1</f>
        <v>303</v>
      </c>
      <c r="B308" s="35" t="s">
        <v>15</v>
      </c>
      <c r="C308" s="36" t="str">
        <f aca="false">CONCATENATE("10084345")</f>
        <v>10084345</v>
      </c>
      <c r="D308" s="37" t="s">
        <v>308</v>
      </c>
      <c r="E308" s="38" t="n">
        <v>29.5</v>
      </c>
      <c r="F308" s="39" t="s">
        <v>65</v>
      </c>
      <c r="G308" s="40" t="n">
        <v>6</v>
      </c>
      <c r="H308" s="41" t="n">
        <v>35.4</v>
      </c>
    </row>
    <row r="309" s="33" customFormat="true" ht="14.25" hidden="false" customHeight="true" outlineLevel="0" collapsed="false">
      <c r="A309" s="34" t="n">
        <f aca="false">A308+1</f>
        <v>304</v>
      </c>
      <c r="B309" s="35" t="s">
        <v>15</v>
      </c>
      <c r="C309" s="36" t="str">
        <f aca="false">CONCATENATE("058531W5-01511")</f>
        <v>058531W5-01511</v>
      </c>
      <c r="D309" s="37" t="s">
        <v>309</v>
      </c>
      <c r="E309" s="38" t="n">
        <v>20</v>
      </c>
      <c r="F309" s="39" t="s">
        <v>17</v>
      </c>
      <c r="G309" s="40" t="n">
        <v>8</v>
      </c>
      <c r="H309" s="41" t="n">
        <v>32</v>
      </c>
    </row>
    <row r="310" s="33" customFormat="true" ht="14.25" hidden="false" customHeight="true" outlineLevel="0" collapsed="false">
      <c r="A310" s="34" t="n">
        <f aca="false">A309+1</f>
        <v>305</v>
      </c>
      <c r="B310" s="35" t="s">
        <v>15</v>
      </c>
      <c r="C310" s="36" t="str">
        <f aca="false">CONCATENATE("10096872")</f>
        <v>10096872</v>
      </c>
      <c r="D310" s="37" t="s">
        <v>310</v>
      </c>
      <c r="E310" s="38" t="n">
        <v>27.13</v>
      </c>
      <c r="F310" s="39" t="s">
        <v>65</v>
      </c>
      <c r="G310" s="40" t="n">
        <v>6</v>
      </c>
      <c r="H310" s="41" t="n">
        <v>32.556</v>
      </c>
    </row>
    <row r="311" s="33" customFormat="true" ht="14.25" hidden="false" customHeight="true" outlineLevel="0" collapsed="false">
      <c r="A311" s="34" t="n">
        <f aca="false">A310+1</f>
        <v>306</v>
      </c>
      <c r="B311" s="35" t="s">
        <v>15</v>
      </c>
      <c r="C311" s="36" t="str">
        <f aca="false">CONCATENATE("0245976")</f>
        <v>0245976</v>
      </c>
      <c r="D311" s="37" t="s">
        <v>311</v>
      </c>
      <c r="E311" s="38" t="n">
        <v>17.15</v>
      </c>
      <c r="F311" s="39" t="s">
        <v>17</v>
      </c>
      <c r="G311" s="40" t="n">
        <v>10</v>
      </c>
      <c r="H311" s="41" t="n">
        <v>34.3</v>
      </c>
    </row>
    <row r="312" s="33" customFormat="true" ht="14.25" hidden="false" customHeight="true" outlineLevel="0" collapsed="false">
      <c r="A312" s="34" t="n">
        <f aca="false">A311+1</f>
        <v>307</v>
      </c>
      <c r="B312" s="35" t="s">
        <v>15</v>
      </c>
      <c r="C312" s="36" t="str">
        <f aca="false">CONCATENATE("10097370")</f>
        <v>10097370</v>
      </c>
      <c r="D312" s="37" t="s">
        <v>312</v>
      </c>
      <c r="E312" s="38" t="n">
        <v>23.33</v>
      </c>
      <c r="F312" s="39" t="s">
        <v>65</v>
      </c>
      <c r="G312" s="40" t="n">
        <v>6</v>
      </c>
      <c r="H312" s="41" t="n">
        <v>27.996</v>
      </c>
    </row>
    <row r="313" s="33" customFormat="true" ht="14.25" hidden="false" customHeight="true" outlineLevel="0" collapsed="false">
      <c r="A313" s="34" t="n">
        <f aca="false">A312+1</f>
        <v>308</v>
      </c>
      <c r="B313" s="35" t="s">
        <v>15</v>
      </c>
      <c r="C313" s="36" t="str">
        <f aca="false">CONCATENATE("10065306")</f>
        <v>10065306</v>
      </c>
      <c r="D313" s="37" t="s">
        <v>313</v>
      </c>
      <c r="E313" s="38" t="n">
        <v>32.48</v>
      </c>
      <c r="F313" s="39" t="s">
        <v>17</v>
      </c>
      <c r="G313" s="40" t="n">
        <v>4</v>
      </c>
      <c r="H313" s="41" t="n">
        <v>25.984</v>
      </c>
    </row>
    <row r="314" s="33" customFormat="true" ht="14.25" hidden="false" customHeight="true" outlineLevel="0" collapsed="false">
      <c r="A314" s="34" t="n">
        <f aca="false">A313+1</f>
        <v>309</v>
      </c>
      <c r="B314" s="35" t="s">
        <v>15</v>
      </c>
      <c r="C314" s="36" t="str">
        <f aca="false">CONCATENATE("0246174")</f>
        <v>0246174</v>
      </c>
      <c r="D314" s="37" t="s">
        <v>314</v>
      </c>
      <c r="E314" s="38" t="n">
        <v>20</v>
      </c>
      <c r="F314" s="39" t="s">
        <v>65</v>
      </c>
      <c r="G314" s="40" t="n">
        <v>6</v>
      </c>
      <c r="H314" s="41" t="n">
        <v>24</v>
      </c>
    </row>
    <row r="315" s="33" customFormat="true" ht="14.25" hidden="false" customHeight="true" outlineLevel="0" collapsed="false">
      <c r="A315" s="34" t="n">
        <f aca="false">A314+1</f>
        <v>310</v>
      </c>
      <c r="B315" s="35" t="s">
        <v>15</v>
      </c>
      <c r="C315" s="36" t="str">
        <f aca="false">CONCATENATE("10096685")</f>
        <v>10096685</v>
      </c>
      <c r="D315" s="37" t="s">
        <v>315</v>
      </c>
      <c r="E315" s="38" t="n">
        <v>8.6</v>
      </c>
      <c r="F315" s="39" t="s">
        <v>17</v>
      </c>
      <c r="G315" s="40" t="n">
        <v>14</v>
      </c>
      <c r="H315" s="41" t="n">
        <v>24.08</v>
      </c>
    </row>
    <row r="316" s="33" customFormat="true" ht="14.25" hidden="false" customHeight="true" outlineLevel="0" collapsed="false">
      <c r="A316" s="34" t="n">
        <f aca="false">A315+1</f>
        <v>311</v>
      </c>
      <c r="B316" s="35" t="s">
        <v>15</v>
      </c>
      <c r="C316" s="36" t="str">
        <f aca="false">CONCATENATE("0246743")</f>
        <v>0246743</v>
      </c>
      <c r="D316" s="37" t="s">
        <v>316</v>
      </c>
      <c r="E316" s="38" t="n">
        <v>9.38</v>
      </c>
      <c r="F316" s="39" t="s">
        <v>65</v>
      </c>
      <c r="G316" s="40" t="n">
        <v>12</v>
      </c>
      <c r="H316" s="41" t="n">
        <v>22.512</v>
      </c>
    </row>
    <row r="317" s="33" customFormat="true" ht="14.25" hidden="false" customHeight="true" outlineLevel="0" collapsed="false">
      <c r="A317" s="34" t="n">
        <f aca="false">A316+1</f>
        <v>312</v>
      </c>
      <c r="B317" s="35" t="s">
        <v>15</v>
      </c>
      <c r="C317" s="36" t="str">
        <f aca="false">CONCATENATE("10074985")</f>
        <v>10074985</v>
      </c>
      <c r="D317" s="37" t="s">
        <v>317</v>
      </c>
      <c r="E317" s="38" t="n">
        <v>18.25</v>
      </c>
      <c r="F317" s="39" t="s">
        <v>65</v>
      </c>
      <c r="G317" s="40" t="n">
        <v>6</v>
      </c>
      <c r="H317" s="41" t="n">
        <v>21.9</v>
      </c>
    </row>
    <row r="318" s="33" customFormat="true" ht="14.25" hidden="false" customHeight="true" outlineLevel="0" collapsed="false">
      <c r="A318" s="34" t="n">
        <f aca="false">A317+1</f>
        <v>313</v>
      </c>
      <c r="B318" s="35" t="s">
        <v>15</v>
      </c>
      <c r="C318" s="36" t="str">
        <f aca="false">CONCATENATE("0245615")</f>
        <v>0245615</v>
      </c>
      <c r="D318" s="37" t="s">
        <v>318</v>
      </c>
      <c r="E318" s="38" t="n">
        <v>17.5</v>
      </c>
      <c r="F318" s="39" t="s">
        <v>65</v>
      </c>
      <c r="G318" s="40" t="n">
        <v>6</v>
      </c>
      <c r="H318" s="41" t="n">
        <v>21</v>
      </c>
    </row>
    <row r="319" s="33" customFormat="true" ht="14.25" hidden="false" customHeight="true" outlineLevel="0" collapsed="false">
      <c r="A319" s="34" t="n">
        <f aca="false">A318+1</f>
        <v>314</v>
      </c>
      <c r="B319" s="35" t="s">
        <v>15</v>
      </c>
      <c r="C319" s="36" t="str">
        <f aca="false">CONCATENATE("10086033")</f>
        <v>10086033</v>
      </c>
      <c r="D319" s="37" t="s">
        <v>319</v>
      </c>
      <c r="E319" s="38" t="n">
        <v>109.23</v>
      </c>
      <c r="F319" s="39" t="s">
        <v>17</v>
      </c>
      <c r="G319" s="40" t="n">
        <v>1</v>
      </c>
      <c r="H319" s="41" t="n">
        <v>21.846</v>
      </c>
    </row>
    <row r="320" s="33" customFormat="true" ht="14.25" hidden="false" customHeight="true" outlineLevel="0" collapsed="false">
      <c r="A320" s="34" t="n">
        <f aca="false">A319+1</f>
        <v>315</v>
      </c>
      <c r="B320" s="35" t="s">
        <v>15</v>
      </c>
      <c r="C320" s="36" t="str">
        <f aca="false">CONCATENATE("10086980")</f>
        <v>10086980</v>
      </c>
      <c r="D320" s="37" t="s">
        <v>320</v>
      </c>
      <c r="E320" s="38" t="n">
        <v>108.35</v>
      </c>
      <c r="F320" s="39" t="s">
        <v>17</v>
      </c>
      <c r="G320" s="40" t="n">
        <v>1</v>
      </c>
      <c r="H320" s="41" t="n">
        <v>21.67</v>
      </c>
    </row>
    <row r="321" s="33" customFormat="true" ht="14.25" hidden="false" customHeight="true" outlineLevel="0" collapsed="false">
      <c r="A321" s="34" t="n">
        <f aca="false">A320+1</f>
        <v>316</v>
      </c>
      <c r="B321" s="35" t="s">
        <v>15</v>
      </c>
      <c r="C321" s="36" t="str">
        <f aca="false">CONCATENATE("10096683")</f>
        <v>10096683</v>
      </c>
      <c r="D321" s="37" t="s">
        <v>321</v>
      </c>
      <c r="E321" s="38" t="n">
        <v>4.65</v>
      </c>
      <c r="F321" s="39" t="s">
        <v>17</v>
      </c>
      <c r="G321" s="40" t="n">
        <v>17</v>
      </c>
      <c r="H321" s="41" t="n">
        <v>15.81</v>
      </c>
    </row>
    <row r="322" s="33" customFormat="true" ht="14.25" hidden="false" customHeight="true" outlineLevel="0" collapsed="false">
      <c r="A322" s="34" t="n">
        <f aca="false">A321+1</f>
        <v>317</v>
      </c>
      <c r="B322" s="35" t="s">
        <v>15</v>
      </c>
      <c r="C322" s="36" t="str">
        <f aca="false">CONCATENATE("0245151")</f>
        <v>0245151</v>
      </c>
      <c r="D322" s="37" t="s">
        <v>322</v>
      </c>
      <c r="E322" s="38" t="n">
        <v>11.26</v>
      </c>
      <c r="F322" s="39" t="s">
        <v>65</v>
      </c>
      <c r="G322" s="40" t="n">
        <v>6</v>
      </c>
      <c r="H322" s="41" t="n">
        <v>13.512</v>
      </c>
    </row>
    <row r="323" s="33" customFormat="true" ht="14.25" hidden="false" customHeight="true" outlineLevel="0" collapsed="false">
      <c r="A323" s="34" t="n">
        <f aca="false">A322+1</f>
        <v>318</v>
      </c>
      <c r="B323" s="35" t="s">
        <v>15</v>
      </c>
      <c r="C323" s="36" t="str">
        <f aca="false">CONCATENATE("10096870")</f>
        <v>10096870</v>
      </c>
      <c r="D323" s="37" t="s">
        <v>323</v>
      </c>
      <c r="E323" s="38" t="n">
        <v>11.38</v>
      </c>
      <c r="F323" s="39" t="s">
        <v>65</v>
      </c>
      <c r="G323" s="40" t="n">
        <v>6</v>
      </c>
      <c r="H323" s="41" t="n">
        <v>13.656</v>
      </c>
    </row>
    <row r="324" s="33" customFormat="true" ht="14.25" hidden="false" customHeight="true" outlineLevel="0" collapsed="false">
      <c r="A324" s="34" t="n">
        <f aca="false">A323+1</f>
        <v>319</v>
      </c>
      <c r="B324" s="35" t="s">
        <v>15</v>
      </c>
      <c r="C324" s="36" t="str">
        <f aca="false">CONCATENATE("10096695")</f>
        <v>10096695</v>
      </c>
      <c r="D324" s="37" t="s">
        <v>324</v>
      </c>
      <c r="E324" s="38" t="n">
        <v>58.76</v>
      </c>
      <c r="F324" s="39" t="s">
        <v>17</v>
      </c>
      <c r="G324" s="40" t="n">
        <v>1</v>
      </c>
      <c r="H324" s="41" t="n">
        <v>11.752</v>
      </c>
    </row>
    <row r="325" s="33" customFormat="true" ht="14.25" hidden="false" customHeight="true" outlineLevel="0" collapsed="false">
      <c r="A325" s="34" t="n">
        <f aca="false">A324+1</f>
        <v>320</v>
      </c>
      <c r="B325" s="35" t="s">
        <v>15</v>
      </c>
      <c r="C325" s="36" t="str">
        <f aca="false">CONCATENATE("10096694")</f>
        <v>10096694</v>
      </c>
      <c r="D325" s="37" t="s">
        <v>325</v>
      </c>
      <c r="E325" s="38" t="n">
        <v>46.3</v>
      </c>
      <c r="F325" s="39" t="s">
        <v>17</v>
      </c>
      <c r="G325" s="40" t="n">
        <v>1</v>
      </c>
      <c r="H325" s="41" t="n">
        <v>9.26</v>
      </c>
    </row>
    <row r="326" s="33" customFormat="true" ht="14.25" hidden="false" customHeight="true" outlineLevel="0" collapsed="false">
      <c r="A326" s="34" t="n">
        <f aca="false">A325+1</f>
        <v>321</v>
      </c>
      <c r="B326" s="35" t="s">
        <v>15</v>
      </c>
      <c r="C326" s="36" t="str">
        <f aca="false">CONCATENATE("10098265")</f>
        <v>10098265</v>
      </c>
      <c r="D326" s="37" t="s">
        <v>326</v>
      </c>
      <c r="E326" s="38" t="n">
        <v>36.05</v>
      </c>
      <c r="F326" s="39" t="s">
        <v>17</v>
      </c>
      <c r="G326" s="40" t="n">
        <v>1</v>
      </c>
      <c r="H326" s="41" t="n">
        <v>7.21</v>
      </c>
    </row>
    <row r="327" s="33" customFormat="true" ht="14.25" hidden="false" customHeight="true" outlineLevel="0" collapsed="false">
      <c r="A327" s="34" t="n">
        <f aca="false">A326+1</f>
        <v>322</v>
      </c>
      <c r="B327" s="35" t="s">
        <v>15</v>
      </c>
      <c r="C327" s="36" t="str">
        <f aca="false">CONCATENATE("10096687")</f>
        <v>10096687</v>
      </c>
      <c r="D327" s="37" t="s">
        <v>327</v>
      </c>
      <c r="E327" s="38" t="n">
        <v>11.11</v>
      </c>
      <c r="F327" s="39" t="s">
        <v>17</v>
      </c>
      <c r="G327" s="40" t="n">
        <v>3</v>
      </c>
      <c r="H327" s="41" t="n">
        <v>6.666</v>
      </c>
    </row>
    <row r="328" s="33" customFormat="true" ht="14.25" hidden="false" customHeight="true" outlineLevel="0" collapsed="false">
      <c r="A328" s="34" t="n">
        <f aca="false">A327+1</f>
        <v>323</v>
      </c>
      <c r="B328" s="35" t="s">
        <v>15</v>
      </c>
      <c r="C328" s="36" t="str">
        <f aca="false">CONCATENATE("10096689")</f>
        <v>10096689</v>
      </c>
      <c r="D328" s="37" t="s">
        <v>328</v>
      </c>
      <c r="E328" s="38" t="n">
        <v>26.76</v>
      </c>
      <c r="F328" s="39" t="s">
        <v>17</v>
      </c>
      <c r="G328" s="40" t="n">
        <v>1</v>
      </c>
      <c r="H328" s="41" t="n">
        <v>5.352</v>
      </c>
    </row>
    <row r="329" s="33" customFormat="true" ht="14.25" hidden="false" customHeight="true" outlineLevel="0" collapsed="false">
      <c r="A329" s="34" t="n">
        <f aca="false">A328+1</f>
        <v>324</v>
      </c>
      <c r="B329" s="35" t="s">
        <v>15</v>
      </c>
      <c r="C329" s="36" t="str">
        <f aca="false">CONCATENATE("10096682")</f>
        <v>10096682</v>
      </c>
      <c r="D329" s="37" t="s">
        <v>329</v>
      </c>
      <c r="E329" s="38" t="n">
        <v>3.27</v>
      </c>
      <c r="F329" s="39" t="s">
        <v>17</v>
      </c>
      <c r="G329" s="40" t="n">
        <v>1</v>
      </c>
      <c r="H329" s="49" t="n">
        <v>0.654</v>
      </c>
    </row>
    <row r="330" s="33" customFormat="true" ht="14.25" hidden="false" customHeight="true" outlineLevel="0" collapsed="false">
      <c r="A330" s="34" t="n">
        <f aca="false">A329+1</f>
        <v>325</v>
      </c>
      <c r="B330" s="35" t="s">
        <v>15</v>
      </c>
      <c r="C330" s="36" t="str">
        <f aca="false">CONCATENATE("032126W5-00622")</f>
        <v>032126W5-00622</v>
      </c>
      <c r="D330" s="37" t="s">
        <v>330</v>
      </c>
      <c r="E330" s="38" t="n">
        <v>7768</v>
      </c>
      <c r="F330" s="39" t="s">
        <v>17</v>
      </c>
      <c r="G330" s="40" t="n">
        <v>1</v>
      </c>
      <c r="H330" s="41" t="n">
        <v>1553.6</v>
      </c>
    </row>
    <row r="331" s="33" customFormat="true" ht="14.25" hidden="false" customHeight="true" outlineLevel="0" collapsed="false">
      <c r="A331" s="34" t="n">
        <f aca="false">A330+1</f>
        <v>326</v>
      </c>
      <c r="B331" s="35" t="s">
        <v>15</v>
      </c>
      <c r="C331" s="36" t="str">
        <f aca="false">CONCATENATE("006078W5-00353")</f>
        <v>006078W5-00353</v>
      </c>
      <c r="D331" s="37" t="s">
        <v>331</v>
      </c>
      <c r="E331" s="38" t="n">
        <v>138.8</v>
      </c>
      <c r="F331" s="39" t="s">
        <v>17</v>
      </c>
      <c r="G331" s="40" t="n">
        <v>8</v>
      </c>
      <c r="H331" s="41" t="n">
        <v>222.08</v>
      </c>
    </row>
    <row r="332" s="33" customFormat="true" ht="14.25" hidden="false" customHeight="true" outlineLevel="0" collapsed="false">
      <c r="A332" s="34" t="n">
        <f aca="false">A331+1</f>
        <v>327</v>
      </c>
      <c r="B332" s="35" t="s">
        <v>15</v>
      </c>
      <c r="C332" s="36" t="str">
        <f aca="false">CONCATENATE("062078W5-01494")</f>
        <v>062078W5-01494</v>
      </c>
      <c r="D332" s="37" t="s">
        <v>332</v>
      </c>
      <c r="E332" s="38" t="n">
        <v>38.4</v>
      </c>
      <c r="F332" s="39" t="s">
        <v>17</v>
      </c>
      <c r="G332" s="40" t="n">
        <v>20</v>
      </c>
      <c r="H332" s="41" t="n">
        <v>153.6</v>
      </c>
    </row>
    <row r="333" s="33" customFormat="true" ht="14.25" hidden="false" customHeight="true" outlineLevel="0" collapsed="false">
      <c r="A333" s="34" t="n">
        <f aca="false">A332+1</f>
        <v>328</v>
      </c>
      <c r="B333" s="35" t="s">
        <v>15</v>
      </c>
      <c r="C333" s="36" t="str">
        <f aca="false">CONCATENATE("10096630")</f>
        <v>10096630</v>
      </c>
      <c r="D333" s="37" t="s">
        <v>333</v>
      </c>
      <c r="E333" s="38" t="n">
        <v>18.5</v>
      </c>
      <c r="F333" s="39" t="s">
        <v>17</v>
      </c>
      <c r="G333" s="40" t="n">
        <v>16</v>
      </c>
      <c r="H333" s="41" t="n">
        <v>59.2</v>
      </c>
    </row>
    <row r="334" s="33" customFormat="true" ht="14.25" hidden="false" customHeight="true" outlineLevel="0" collapsed="false">
      <c r="A334" s="34" t="n">
        <f aca="false">A333+1</f>
        <v>329</v>
      </c>
      <c r="B334" s="35" t="s">
        <v>15</v>
      </c>
      <c r="C334" s="36" t="str">
        <f aca="false">CONCATENATE("10098279")</f>
        <v>10098279</v>
      </c>
      <c r="D334" s="37" t="s">
        <v>334</v>
      </c>
      <c r="E334" s="38" t="n">
        <v>8.85</v>
      </c>
      <c r="F334" s="39" t="s">
        <v>17</v>
      </c>
      <c r="G334" s="40" t="n">
        <v>24</v>
      </c>
      <c r="H334" s="41" t="n">
        <v>42.48</v>
      </c>
    </row>
    <row r="335" s="33" customFormat="true" ht="14.25" hidden="false" customHeight="true" outlineLevel="0" collapsed="false">
      <c r="A335" s="34" t="n">
        <f aca="false">A334+1</f>
        <v>330</v>
      </c>
      <c r="B335" s="35" t="s">
        <v>15</v>
      </c>
      <c r="C335" s="36" t="str">
        <f aca="false">CONCATENATE("10097553")</f>
        <v>10097553</v>
      </c>
      <c r="D335" s="37" t="s">
        <v>335</v>
      </c>
      <c r="E335" s="38" t="n">
        <v>7.5</v>
      </c>
      <c r="F335" s="39" t="s">
        <v>17</v>
      </c>
      <c r="G335" s="40" t="n">
        <v>24</v>
      </c>
      <c r="H335" s="41" t="n">
        <v>36</v>
      </c>
    </row>
    <row r="336" s="33" customFormat="true" ht="14.25" hidden="false" customHeight="true" outlineLevel="0" collapsed="false">
      <c r="A336" s="34" t="n">
        <f aca="false">A335+1</f>
        <v>331</v>
      </c>
      <c r="B336" s="35" t="s">
        <v>15</v>
      </c>
      <c r="C336" s="36" t="str">
        <f aca="false">CONCATENATE("10097490")</f>
        <v>10097490</v>
      </c>
      <c r="D336" s="37" t="s">
        <v>336</v>
      </c>
      <c r="E336" s="38" t="n">
        <v>7</v>
      </c>
      <c r="F336" s="39" t="s">
        <v>17</v>
      </c>
      <c r="G336" s="40" t="n">
        <v>24</v>
      </c>
      <c r="H336" s="41" t="n">
        <v>33.6</v>
      </c>
    </row>
    <row r="337" s="33" customFormat="true" ht="14.25" hidden="false" customHeight="true" outlineLevel="0" collapsed="false">
      <c r="A337" s="34" t="n">
        <f aca="false">A336+1</f>
        <v>332</v>
      </c>
      <c r="B337" s="35" t="s">
        <v>15</v>
      </c>
      <c r="C337" s="36" t="str">
        <f aca="false">CONCATENATE("10097486")</f>
        <v>10097486</v>
      </c>
      <c r="D337" s="37" t="s">
        <v>337</v>
      </c>
      <c r="E337" s="38" t="n">
        <v>6</v>
      </c>
      <c r="F337" s="39" t="s">
        <v>17</v>
      </c>
      <c r="G337" s="40" t="n">
        <v>24</v>
      </c>
      <c r="H337" s="41" t="n">
        <v>28.8</v>
      </c>
    </row>
    <row r="338" s="33" customFormat="true" ht="14.25" hidden="false" customHeight="true" outlineLevel="0" collapsed="false">
      <c r="A338" s="34" t="n">
        <f aca="false">A337+1</f>
        <v>333</v>
      </c>
      <c r="B338" s="35" t="s">
        <v>15</v>
      </c>
      <c r="C338" s="36" t="str">
        <f aca="false">CONCATENATE("10098581")</f>
        <v>10098581</v>
      </c>
      <c r="D338" s="37" t="s">
        <v>338</v>
      </c>
      <c r="E338" s="38" t="n">
        <v>562.7</v>
      </c>
      <c r="F338" s="39" t="s">
        <v>72</v>
      </c>
      <c r="G338" s="56" t="n">
        <v>7.735</v>
      </c>
      <c r="H338" s="41" t="n">
        <v>870.4969</v>
      </c>
    </row>
    <row r="339" s="33" customFormat="true" ht="14.25" hidden="false" customHeight="true" outlineLevel="0" collapsed="false">
      <c r="A339" s="34" t="n">
        <f aca="false">A338+1</f>
        <v>334</v>
      </c>
      <c r="B339" s="35" t="s">
        <v>15</v>
      </c>
      <c r="C339" s="36" t="str">
        <f aca="false">CONCATENATE("10096632")</f>
        <v>10096632</v>
      </c>
      <c r="D339" s="37" t="s">
        <v>339</v>
      </c>
      <c r="E339" s="38" t="n">
        <v>424.83</v>
      </c>
      <c r="F339" s="39" t="s">
        <v>72</v>
      </c>
      <c r="G339" s="56" t="n">
        <v>6.5915</v>
      </c>
      <c r="H339" s="41" t="n">
        <v>560.053389</v>
      </c>
    </row>
    <row r="340" s="33" customFormat="true" ht="14.25" hidden="false" customHeight="true" outlineLevel="0" collapsed="false">
      <c r="A340" s="34" t="n">
        <f aca="false">A339+1</f>
        <v>335</v>
      </c>
      <c r="B340" s="35" t="s">
        <v>15</v>
      </c>
      <c r="C340" s="36" t="str">
        <f aca="false">CONCATENATE("10096606")</f>
        <v>10096606</v>
      </c>
      <c r="D340" s="37" t="s">
        <v>340</v>
      </c>
      <c r="E340" s="38" t="n">
        <v>286.36</v>
      </c>
      <c r="F340" s="39" t="s">
        <v>72</v>
      </c>
      <c r="G340" s="40" t="n">
        <v>9</v>
      </c>
      <c r="H340" s="41" t="n">
        <v>515.448</v>
      </c>
    </row>
    <row r="341" s="33" customFormat="true" ht="14.25" hidden="false" customHeight="true" outlineLevel="0" collapsed="false">
      <c r="A341" s="34" t="n">
        <f aca="false">A340+1</f>
        <v>336</v>
      </c>
      <c r="B341" s="35" t="s">
        <v>15</v>
      </c>
      <c r="C341" s="36" t="str">
        <f aca="false">CONCATENATE("10096709")</f>
        <v>10096709</v>
      </c>
      <c r="D341" s="37" t="s">
        <v>341</v>
      </c>
      <c r="E341" s="38" t="n">
        <v>353.16</v>
      </c>
      <c r="F341" s="39" t="s">
        <v>72</v>
      </c>
      <c r="G341" s="40" t="n">
        <v>4.34</v>
      </c>
      <c r="H341" s="41" t="n">
        <v>306.54288</v>
      </c>
    </row>
    <row r="342" s="33" customFormat="true" ht="14.25" hidden="false" customHeight="true" outlineLevel="0" collapsed="false">
      <c r="A342" s="34" t="n">
        <f aca="false">A341+1</f>
        <v>337</v>
      </c>
      <c r="B342" s="35" t="s">
        <v>15</v>
      </c>
      <c r="C342" s="36" t="str">
        <f aca="false">CONCATENATE("1033875")</f>
        <v>1033875</v>
      </c>
      <c r="D342" s="37" t="s">
        <v>342</v>
      </c>
      <c r="E342" s="38" t="n">
        <v>211.87</v>
      </c>
      <c r="F342" s="39" t="s">
        <v>72</v>
      </c>
      <c r="G342" s="40" t="n">
        <v>4.85</v>
      </c>
      <c r="H342" s="41" t="n">
        <v>205.5139</v>
      </c>
    </row>
    <row r="343" s="33" customFormat="true" ht="14.25" hidden="false" customHeight="true" outlineLevel="0" collapsed="false">
      <c r="A343" s="34" t="n">
        <f aca="false">A342+1</f>
        <v>338</v>
      </c>
      <c r="B343" s="35" t="s">
        <v>15</v>
      </c>
      <c r="C343" s="36" t="str">
        <f aca="false">CONCATENATE("10098298")</f>
        <v>10098298</v>
      </c>
      <c r="D343" s="37" t="s">
        <v>343</v>
      </c>
      <c r="E343" s="38" t="n">
        <v>783.22</v>
      </c>
      <c r="F343" s="39" t="s">
        <v>72</v>
      </c>
      <c r="G343" s="40" t="n">
        <v>1</v>
      </c>
      <c r="H343" s="41" t="n">
        <v>156.644</v>
      </c>
    </row>
    <row r="344" s="33" customFormat="true" ht="14.25" hidden="false" customHeight="true" outlineLevel="0" collapsed="false">
      <c r="A344" s="34" t="n">
        <f aca="false">A343+1</f>
        <v>339</v>
      </c>
      <c r="B344" s="35" t="s">
        <v>15</v>
      </c>
      <c r="C344" s="36" t="str">
        <f aca="false">CONCATENATE("10096733")</f>
        <v>10096733</v>
      </c>
      <c r="D344" s="37" t="s">
        <v>344</v>
      </c>
      <c r="E344" s="38" t="n">
        <v>211.99</v>
      </c>
      <c r="F344" s="39" t="s">
        <v>72</v>
      </c>
      <c r="G344" s="56" t="n">
        <v>1.821</v>
      </c>
      <c r="H344" s="41" t="n">
        <v>77.206758</v>
      </c>
    </row>
    <row r="345" s="33" customFormat="true" ht="14.25" hidden="false" customHeight="true" outlineLevel="0" collapsed="false">
      <c r="A345" s="34" t="n">
        <f aca="false">A344+1</f>
        <v>340</v>
      </c>
      <c r="B345" s="35" t="s">
        <v>15</v>
      </c>
      <c r="C345" s="36" t="str">
        <f aca="false">CONCATENATE("10096473")</f>
        <v>10096473</v>
      </c>
      <c r="D345" s="37" t="s">
        <v>345</v>
      </c>
      <c r="E345" s="38" t="n">
        <v>141.4</v>
      </c>
      <c r="F345" s="39" t="s">
        <v>72</v>
      </c>
      <c r="G345" s="40" t="n">
        <v>2</v>
      </c>
      <c r="H345" s="41" t="n">
        <v>56.56</v>
      </c>
    </row>
    <row r="346" s="33" customFormat="true" ht="14.25" hidden="false" customHeight="true" outlineLevel="0" collapsed="false">
      <c r="A346" s="34" t="n">
        <f aca="false">A345+1</f>
        <v>341</v>
      </c>
      <c r="B346" s="35" t="s">
        <v>15</v>
      </c>
      <c r="C346" s="36" t="str">
        <f aca="false">CONCATENATE("10096576")</f>
        <v>10096576</v>
      </c>
      <c r="D346" s="37" t="s">
        <v>346</v>
      </c>
      <c r="E346" s="38" t="n">
        <v>115.2</v>
      </c>
      <c r="F346" s="39" t="s">
        <v>72</v>
      </c>
      <c r="G346" s="57" t="n">
        <v>0.56</v>
      </c>
      <c r="H346" s="41" t="n">
        <v>12.9024</v>
      </c>
    </row>
    <row r="347" s="33" customFormat="true" ht="14.25" hidden="false" customHeight="true" outlineLevel="0" collapsed="false">
      <c r="A347" s="34" t="n">
        <f aca="false">A346+1</f>
        <v>342</v>
      </c>
      <c r="B347" s="35" t="s">
        <v>15</v>
      </c>
      <c r="C347" s="36" t="str">
        <f aca="false">CONCATENATE("0206407")</f>
        <v>0206407</v>
      </c>
      <c r="D347" s="37" t="s">
        <v>347</v>
      </c>
      <c r="E347" s="38" t="n">
        <v>18.28</v>
      </c>
      <c r="F347" s="39" t="s">
        <v>65</v>
      </c>
      <c r="G347" s="40" t="n">
        <v>85</v>
      </c>
      <c r="H347" s="41" t="n">
        <v>310.76</v>
      </c>
    </row>
    <row r="348" s="33" customFormat="true" ht="14.25" hidden="false" customHeight="true" outlineLevel="0" collapsed="false">
      <c r="A348" s="34" t="n">
        <f aca="false">A347+1</f>
        <v>343</v>
      </c>
      <c r="B348" s="35" t="s">
        <v>15</v>
      </c>
      <c r="C348" s="36" t="str">
        <f aca="false">CONCATENATE("0206792")</f>
        <v>0206792</v>
      </c>
      <c r="D348" s="37" t="s">
        <v>348</v>
      </c>
      <c r="E348" s="38" t="n">
        <v>30.76</v>
      </c>
      <c r="F348" s="39" t="s">
        <v>65</v>
      </c>
      <c r="G348" s="40" t="n">
        <v>18</v>
      </c>
      <c r="H348" s="41" t="n">
        <v>110.736</v>
      </c>
    </row>
    <row r="349" s="33" customFormat="true" ht="14.25" hidden="false" customHeight="true" outlineLevel="0" collapsed="false">
      <c r="A349" s="34" t="n">
        <f aca="false">A348+1</f>
        <v>344</v>
      </c>
      <c r="B349" s="35" t="s">
        <v>15</v>
      </c>
      <c r="C349" s="36" t="str">
        <f aca="false">CONCATENATE("10096866")</f>
        <v>10096866</v>
      </c>
      <c r="D349" s="37" t="s">
        <v>349</v>
      </c>
      <c r="E349" s="38" t="n">
        <v>37.7</v>
      </c>
      <c r="F349" s="39" t="s">
        <v>65</v>
      </c>
      <c r="G349" s="40" t="n">
        <v>5</v>
      </c>
      <c r="H349" s="41" t="n">
        <v>37.7</v>
      </c>
    </row>
    <row r="350" s="33" customFormat="true" ht="14.25" hidden="false" customHeight="true" outlineLevel="0" collapsed="false">
      <c r="A350" s="34" t="n">
        <f aca="false">A349+1</f>
        <v>345</v>
      </c>
      <c r="B350" s="35" t="s">
        <v>15</v>
      </c>
      <c r="C350" s="36" t="str">
        <f aca="false">CONCATENATE("10097542")</f>
        <v>10097542</v>
      </c>
      <c r="D350" s="37" t="s">
        <v>350</v>
      </c>
      <c r="E350" s="38" t="n">
        <v>14371.82</v>
      </c>
      <c r="F350" s="39" t="s">
        <v>65</v>
      </c>
      <c r="G350" s="40" t="n">
        <v>1</v>
      </c>
      <c r="H350" s="41" t="n">
        <v>2874.364</v>
      </c>
    </row>
    <row r="351" s="33" customFormat="true" ht="14.25" hidden="false" customHeight="true" outlineLevel="0" collapsed="false">
      <c r="A351" s="34" t="n">
        <f aca="false">A350+1</f>
        <v>346</v>
      </c>
      <c r="B351" s="35" t="s">
        <v>15</v>
      </c>
      <c r="C351" s="36" t="str">
        <f aca="false">CONCATENATE("10096472")</f>
        <v>10096472</v>
      </c>
      <c r="D351" s="37" t="s">
        <v>351</v>
      </c>
      <c r="E351" s="38" t="n">
        <v>3696.11</v>
      </c>
      <c r="F351" s="39" t="s">
        <v>65</v>
      </c>
      <c r="G351" s="57" t="n">
        <v>0.85</v>
      </c>
      <c r="H351" s="41" t="n">
        <v>628.3387</v>
      </c>
    </row>
    <row r="352" s="33" customFormat="true" ht="14.25" hidden="false" customHeight="true" outlineLevel="0" collapsed="false">
      <c r="A352" s="34" t="n">
        <f aca="false">A351+1</f>
        <v>347</v>
      </c>
      <c r="B352" s="35" t="s">
        <v>15</v>
      </c>
      <c r="C352" s="36" t="str">
        <f aca="false">CONCATENATE("10097524")</f>
        <v>10097524</v>
      </c>
      <c r="D352" s="37" t="s">
        <v>352</v>
      </c>
      <c r="E352" s="38" t="n">
        <v>1446.34</v>
      </c>
      <c r="F352" s="39" t="s">
        <v>65</v>
      </c>
      <c r="G352" s="40" t="n">
        <v>1</v>
      </c>
      <c r="H352" s="41" t="n">
        <v>289.268</v>
      </c>
    </row>
    <row r="353" s="33" customFormat="true" ht="14.25" hidden="false" customHeight="true" outlineLevel="0" collapsed="false">
      <c r="A353" s="34" t="n">
        <f aca="false">A352+1</f>
        <v>348</v>
      </c>
      <c r="B353" s="35" t="s">
        <v>15</v>
      </c>
      <c r="C353" s="36" t="str">
        <f aca="false">CONCATENATE("10096894")</f>
        <v>10096894</v>
      </c>
      <c r="D353" s="37" t="s">
        <v>80</v>
      </c>
      <c r="E353" s="38" t="n">
        <v>1</v>
      </c>
      <c r="F353" s="39" t="s">
        <v>72</v>
      </c>
      <c r="G353" s="56" t="n">
        <v>1.935</v>
      </c>
      <c r="H353" s="49" t="n">
        <v>0.387</v>
      </c>
    </row>
    <row r="354" s="33" customFormat="true" ht="14.25" hidden="false" customHeight="true" outlineLevel="0" collapsed="false">
      <c r="A354" s="34" t="n">
        <f aca="false">A353+1</f>
        <v>349</v>
      </c>
      <c r="B354" s="35" t="s">
        <v>353</v>
      </c>
      <c r="C354" s="36" t="str">
        <f aca="false">CONCATENATE("10096735")</f>
        <v>10096735</v>
      </c>
      <c r="D354" s="37" t="s">
        <v>354</v>
      </c>
      <c r="E354" s="38" t="n">
        <v>91.98</v>
      </c>
      <c r="F354" s="39" t="s">
        <v>17</v>
      </c>
      <c r="G354" s="40" t="n">
        <v>10</v>
      </c>
      <c r="H354" s="41" t="n">
        <v>183.96</v>
      </c>
    </row>
    <row r="355" s="33" customFormat="true" ht="14.25" hidden="false" customHeight="true" outlineLevel="0" collapsed="false">
      <c r="A355" s="34" t="n">
        <f aca="false">A354+1</f>
        <v>350</v>
      </c>
      <c r="B355" s="35" t="s">
        <v>353</v>
      </c>
      <c r="C355" s="36" t="str">
        <f aca="false">CONCATENATE("10098424")</f>
        <v>10098424</v>
      </c>
      <c r="D355" s="37" t="s">
        <v>355</v>
      </c>
      <c r="E355" s="38" t="n">
        <v>58.9</v>
      </c>
      <c r="F355" s="39" t="s">
        <v>17</v>
      </c>
      <c r="G355" s="40" t="n">
        <v>15</v>
      </c>
      <c r="H355" s="41" t="n">
        <v>176.7</v>
      </c>
    </row>
    <row r="356" s="33" customFormat="true" ht="14.25" hidden="false" customHeight="true" outlineLevel="0" collapsed="false">
      <c r="A356" s="34" t="n">
        <f aca="false">A355+1</f>
        <v>351</v>
      </c>
      <c r="B356" s="35" t="s">
        <v>353</v>
      </c>
      <c r="C356" s="36" t="str">
        <f aca="false">CONCATENATE("10096810")</f>
        <v>10096810</v>
      </c>
      <c r="D356" s="37" t="s">
        <v>356</v>
      </c>
      <c r="E356" s="38" t="n">
        <v>41.63</v>
      </c>
      <c r="F356" s="39" t="s">
        <v>17</v>
      </c>
      <c r="G356" s="40" t="n">
        <v>15</v>
      </c>
      <c r="H356" s="41" t="n">
        <v>124.89</v>
      </c>
    </row>
    <row r="357" s="33" customFormat="true" ht="14.25" hidden="false" customHeight="true" outlineLevel="0" collapsed="false">
      <c r="A357" s="34" t="n">
        <f aca="false">A356+1</f>
        <v>352</v>
      </c>
      <c r="B357" s="35" t="s">
        <v>353</v>
      </c>
      <c r="C357" s="36" t="str">
        <f aca="false">CONCATENATE("10098427")</f>
        <v>10098427</v>
      </c>
      <c r="D357" s="37" t="s">
        <v>357</v>
      </c>
      <c r="E357" s="38" t="n">
        <v>27.9</v>
      </c>
      <c r="F357" s="39" t="s">
        <v>17</v>
      </c>
      <c r="G357" s="40" t="n">
        <v>15</v>
      </c>
      <c r="H357" s="41" t="n">
        <v>83.7</v>
      </c>
    </row>
    <row r="358" s="33" customFormat="true" ht="14.25" hidden="false" customHeight="true" outlineLevel="0" collapsed="false">
      <c r="A358" s="34" t="n">
        <f aca="false">A357+1</f>
        <v>353</v>
      </c>
      <c r="B358" s="35" t="s">
        <v>353</v>
      </c>
      <c r="C358" s="36" t="str">
        <f aca="false">CONCATENATE("10097878")</f>
        <v>10097878</v>
      </c>
      <c r="D358" s="37" t="s">
        <v>358</v>
      </c>
      <c r="E358" s="38" t="n">
        <v>14.11</v>
      </c>
      <c r="F358" s="39" t="s">
        <v>17</v>
      </c>
      <c r="G358" s="40" t="n">
        <v>16</v>
      </c>
      <c r="H358" s="41" t="n">
        <v>45.152</v>
      </c>
    </row>
    <row r="359" s="33" customFormat="true" ht="14.25" hidden="false" customHeight="true" outlineLevel="0" collapsed="false">
      <c r="A359" s="34" t="n">
        <f aca="false">A358+1</f>
        <v>354</v>
      </c>
      <c r="B359" s="42" t="s">
        <v>21</v>
      </c>
      <c r="C359" s="43" t="str">
        <f aca="false">CONCATENATE("000655W3-01661")</f>
        <v>000655W3-01661</v>
      </c>
      <c r="D359" s="44" t="s">
        <v>359</v>
      </c>
      <c r="E359" s="45" t="n">
        <v>426.09</v>
      </c>
      <c r="F359" s="46" t="s">
        <v>17</v>
      </c>
      <c r="G359" s="47" t="n">
        <v>2</v>
      </c>
      <c r="H359" s="41" t="n">
        <v>170.436</v>
      </c>
    </row>
    <row r="360" s="33" customFormat="true" ht="14.25" hidden="false" customHeight="true" outlineLevel="0" collapsed="false">
      <c r="A360" s="34" t="n">
        <f aca="false">A359+1</f>
        <v>355</v>
      </c>
      <c r="B360" s="42" t="s">
        <v>21</v>
      </c>
      <c r="C360" s="43" t="str">
        <f aca="false">CONCATENATE("000655W3-01662")</f>
        <v>000655W3-01662</v>
      </c>
      <c r="D360" s="44" t="s">
        <v>360</v>
      </c>
      <c r="E360" s="45" t="n">
        <v>128.2</v>
      </c>
      <c r="F360" s="46" t="s">
        <v>17</v>
      </c>
      <c r="G360" s="47" t="n">
        <v>4</v>
      </c>
      <c r="H360" s="41" t="n">
        <v>102.56</v>
      </c>
    </row>
    <row r="361" s="33" customFormat="true" ht="14.25" hidden="false" customHeight="true" outlineLevel="0" collapsed="false">
      <c r="A361" s="34" t="n">
        <f aca="false">A360+1</f>
        <v>356</v>
      </c>
      <c r="B361" s="42" t="s">
        <v>21</v>
      </c>
      <c r="C361" s="43" t="str">
        <f aca="false">CONCATENATE("000655W4-01564")</f>
        <v>000655W4-01564</v>
      </c>
      <c r="D361" s="44" t="s">
        <v>99</v>
      </c>
      <c r="E361" s="45" t="n">
        <v>209.98</v>
      </c>
      <c r="F361" s="46" t="s">
        <v>17</v>
      </c>
      <c r="G361" s="47" t="n">
        <v>2</v>
      </c>
      <c r="H361" s="41" t="n">
        <v>83.992</v>
      </c>
    </row>
    <row r="362" s="33" customFormat="true" ht="14.25" hidden="false" customHeight="true" outlineLevel="0" collapsed="false">
      <c r="A362" s="34" t="n">
        <f aca="false">A361+1</f>
        <v>357</v>
      </c>
      <c r="B362" s="42" t="s">
        <v>21</v>
      </c>
      <c r="C362" s="43" t="str">
        <f aca="false">CONCATENATE("000655W4-02032")</f>
        <v>000655W4-02032</v>
      </c>
      <c r="D362" s="44" t="s">
        <v>361</v>
      </c>
      <c r="E362" s="45" t="n">
        <v>113.38</v>
      </c>
      <c r="F362" s="46" t="s">
        <v>17</v>
      </c>
      <c r="G362" s="47" t="n">
        <v>1</v>
      </c>
      <c r="H362" s="41" t="n">
        <v>22.676</v>
      </c>
    </row>
    <row r="363" s="33" customFormat="true" ht="14.25" hidden="false" customHeight="true" outlineLevel="0" collapsed="false">
      <c r="A363" s="34" t="n">
        <f aca="false">A362+1</f>
        <v>358</v>
      </c>
      <c r="B363" s="35" t="s">
        <v>86</v>
      </c>
      <c r="C363" s="36" t="str">
        <f aca="false">CONCATENATE("10064625")</f>
        <v>10064625</v>
      </c>
      <c r="D363" s="37" t="s">
        <v>362</v>
      </c>
      <c r="E363" s="38" t="n">
        <v>402.58</v>
      </c>
      <c r="F363" s="39" t="s">
        <v>72</v>
      </c>
      <c r="G363" s="40" t="n">
        <v>82</v>
      </c>
      <c r="H363" s="41" t="n">
        <v>6602.312</v>
      </c>
    </row>
    <row r="364" s="33" customFormat="true" ht="14.25" hidden="false" customHeight="true" outlineLevel="0" collapsed="false">
      <c r="A364" s="34" t="n">
        <f aca="false">A363+1</f>
        <v>359</v>
      </c>
      <c r="B364" s="35" t="s">
        <v>86</v>
      </c>
      <c r="C364" s="36" t="str">
        <f aca="false">CONCATENATE("10081655")</f>
        <v>10081655</v>
      </c>
      <c r="D364" s="37" t="s">
        <v>188</v>
      </c>
      <c r="E364" s="38" t="n">
        <v>473.75</v>
      </c>
      <c r="F364" s="39" t="s">
        <v>72</v>
      </c>
      <c r="G364" s="40" t="n">
        <v>52</v>
      </c>
      <c r="H364" s="41" t="n">
        <v>4927</v>
      </c>
    </row>
    <row r="365" s="33" customFormat="true" ht="14.25" hidden="false" customHeight="true" outlineLevel="0" collapsed="false">
      <c r="A365" s="34" t="n">
        <f aca="false">A364+1</f>
        <v>360</v>
      </c>
      <c r="B365" s="35" t="s">
        <v>86</v>
      </c>
      <c r="C365" s="36" t="str">
        <f aca="false">CONCATENATE("10081667")</f>
        <v>10081667</v>
      </c>
      <c r="D365" s="37" t="s">
        <v>363</v>
      </c>
      <c r="E365" s="38" t="n">
        <v>988.65</v>
      </c>
      <c r="F365" s="39" t="s">
        <v>72</v>
      </c>
      <c r="G365" s="40" t="n">
        <v>16</v>
      </c>
      <c r="H365" s="41" t="n">
        <v>3163.68</v>
      </c>
    </row>
    <row r="366" s="33" customFormat="true" ht="14.25" hidden="false" customHeight="true" outlineLevel="0" collapsed="false">
      <c r="A366" s="34" t="n">
        <f aca="false">A365+1</f>
        <v>361</v>
      </c>
      <c r="B366" s="35" t="s">
        <v>86</v>
      </c>
      <c r="C366" s="36" t="str">
        <f aca="false">CONCATENATE("10081656")</f>
        <v>10081656</v>
      </c>
      <c r="D366" s="37" t="s">
        <v>364</v>
      </c>
      <c r="E366" s="38" t="n">
        <v>779.12</v>
      </c>
      <c r="F366" s="39" t="s">
        <v>72</v>
      </c>
      <c r="G366" s="40" t="n">
        <v>13.5</v>
      </c>
      <c r="H366" s="41" t="n">
        <v>2103.624</v>
      </c>
    </row>
    <row r="367" s="33" customFormat="true" ht="14.25" hidden="false" customHeight="true" outlineLevel="0" collapsed="false">
      <c r="A367" s="34" t="n">
        <f aca="false">A366+1</f>
        <v>362</v>
      </c>
      <c r="B367" s="35" t="s">
        <v>86</v>
      </c>
      <c r="C367" s="36" t="str">
        <f aca="false">CONCATENATE("10081669")</f>
        <v>10081669</v>
      </c>
      <c r="D367" s="37" t="s">
        <v>365</v>
      </c>
      <c r="E367" s="38" t="n">
        <v>640.05</v>
      </c>
      <c r="F367" s="39" t="s">
        <v>72</v>
      </c>
      <c r="G367" s="40" t="n">
        <v>16</v>
      </c>
      <c r="H367" s="41" t="n">
        <v>2048.16</v>
      </c>
    </row>
    <row r="368" s="33" customFormat="true" ht="14.25" hidden="false" customHeight="true" outlineLevel="0" collapsed="false">
      <c r="A368" s="34" t="n">
        <f aca="false">A367+1</f>
        <v>363</v>
      </c>
      <c r="B368" s="35" t="s">
        <v>86</v>
      </c>
      <c r="C368" s="36" t="str">
        <f aca="false">CONCATENATE("10083619")</f>
        <v>10083619</v>
      </c>
      <c r="D368" s="37" t="s">
        <v>197</v>
      </c>
      <c r="E368" s="38" t="n">
        <v>1535</v>
      </c>
      <c r="F368" s="39" t="s">
        <v>72</v>
      </c>
      <c r="G368" s="40" t="n">
        <v>5.7</v>
      </c>
      <c r="H368" s="41" t="n">
        <v>1749.9</v>
      </c>
    </row>
    <row r="369" s="33" customFormat="true" ht="14.25" hidden="false" customHeight="true" outlineLevel="0" collapsed="false">
      <c r="A369" s="34" t="n">
        <f aca="false">A368+1</f>
        <v>364</v>
      </c>
      <c r="B369" s="35" t="s">
        <v>86</v>
      </c>
      <c r="C369" s="36" t="str">
        <f aca="false">CONCATENATE("10064618")</f>
        <v>10064618</v>
      </c>
      <c r="D369" s="37" t="s">
        <v>366</v>
      </c>
      <c r="E369" s="38" t="n">
        <v>1850</v>
      </c>
      <c r="F369" s="39" t="s">
        <v>72</v>
      </c>
      <c r="G369" s="40" t="n">
        <v>4</v>
      </c>
      <c r="H369" s="41" t="n">
        <v>1480</v>
      </c>
    </row>
    <row r="370" s="33" customFormat="true" ht="14.25" hidden="false" customHeight="true" outlineLevel="0" collapsed="false">
      <c r="A370" s="34" t="n">
        <f aca="false">A369+1</f>
        <v>365</v>
      </c>
      <c r="B370" s="35" t="s">
        <v>86</v>
      </c>
      <c r="C370" s="36" t="str">
        <f aca="false">CONCATENATE("10081666")</f>
        <v>10081666</v>
      </c>
      <c r="D370" s="37" t="s">
        <v>367</v>
      </c>
      <c r="E370" s="38" t="n">
        <v>578.82</v>
      </c>
      <c r="F370" s="39" t="s">
        <v>72</v>
      </c>
      <c r="G370" s="40" t="n">
        <v>10</v>
      </c>
      <c r="H370" s="41" t="n">
        <v>1157.64</v>
      </c>
    </row>
    <row r="371" s="33" customFormat="true" ht="14.25" hidden="false" customHeight="true" outlineLevel="0" collapsed="false">
      <c r="A371" s="34" t="n">
        <f aca="false">A370+1</f>
        <v>366</v>
      </c>
      <c r="B371" s="35" t="s">
        <v>86</v>
      </c>
      <c r="C371" s="36" t="str">
        <f aca="false">CONCATENATE("10104576")</f>
        <v>10104576</v>
      </c>
      <c r="D371" s="37" t="s">
        <v>368</v>
      </c>
      <c r="E371" s="38" t="n">
        <v>1803.97</v>
      </c>
      <c r="F371" s="39" t="s">
        <v>72</v>
      </c>
      <c r="G371" s="40" t="n">
        <v>2</v>
      </c>
      <c r="H371" s="41" t="n">
        <v>721.588</v>
      </c>
    </row>
    <row r="372" s="33" customFormat="true" ht="14.25" hidden="false" customHeight="true" outlineLevel="0" collapsed="false">
      <c r="A372" s="34" t="n">
        <f aca="false">A371+1</f>
        <v>367</v>
      </c>
      <c r="B372" s="35" t="s">
        <v>88</v>
      </c>
      <c r="C372" s="36" t="str">
        <f aca="false">CONCATENATE("10109330")</f>
        <v>10109330</v>
      </c>
      <c r="D372" s="37" t="s">
        <v>369</v>
      </c>
      <c r="E372" s="38" t="n">
        <v>261.07</v>
      </c>
      <c r="F372" s="39" t="s">
        <v>65</v>
      </c>
      <c r="G372" s="40" t="n">
        <v>3</v>
      </c>
      <c r="H372" s="41" t="n">
        <v>156.642</v>
      </c>
    </row>
    <row r="373" s="33" customFormat="true" ht="14.25" hidden="false" customHeight="true" outlineLevel="0" collapsed="false">
      <c r="A373" s="34" t="n">
        <f aca="false">A372+1</f>
        <v>368</v>
      </c>
      <c r="B373" s="35" t="s">
        <v>88</v>
      </c>
      <c r="C373" s="36" t="str">
        <f aca="false">CONCATENATE("10099084")</f>
        <v>10099084</v>
      </c>
      <c r="D373" s="37" t="s">
        <v>370</v>
      </c>
      <c r="E373" s="38" t="n">
        <v>44.12</v>
      </c>
      <c r="F373" s="39" t="s">
        <v>65</v>
      </c>
      <c r="G373" s="40" t="n">
        <v>60</v>
      </c>
      <c r="H373" s="41" t="n">
        <v>529.44</v>
      </c>
    </row>
    <row r="374" s="33" customFormat="true" ht="14.25" hidden="false" customHeight="true" outlineLevel="0" collapsed="false">
      <c r="A374" s="34" t="n">
        <f aca="false">A373+1</f>
        <v>369</v>
      </c>
      <c r="B374" s="35" t="s">
        <v>88</v>
      </c>
      <c r="C374" s="36" t="str">
        <f aca="false">CONCATENATE("10099679")</f>
        <v>10099679</v>
      </c>
      <c r="D374" s="37" t="s">
        <v>371</v>
      </c>
      <c r="E374" s="38" t="n">
        <v>37.66</v>
      </c>
      <c r="F374" s="39" t="s">
        <v>65</v>
      </c>
      <c r="G374" s="40" t="n">
        <v>6</v>
      </c>
      <c r="H374" s="41" t="n">
        <v>45.192</v>
      </c>
    </row>
    <row r="375" s="33" customFormat="true" ht="14.25" hidden="false" customHeight="true" outlineLevel="0" collapsed="false">
      <c r="A375" s="34" t="n">
        <f aca="false">A374+1</f>
        <v>370</v>
      </c>
      <c r="B375" s="35" t="s">
        <v>88</v>
      </c>
      <c r="C375" s="36" t="str">
        <f aca="false">CONCATENATE("10072373")</f>
        <v>10072373</v>
      </c>
      <c r="D375" s="37" t="s">
        <v>93</v>
      </c>
      <c r="E375" s="38" t="n">
        <v>41.13</v>
      </c>
      <c r="F375" s="39" t="s">
        <v>65</v>
      </c>
      <c r="G375" s="40" t="n">
        <v>21.67</v>
      </c>
      <c r="H375" s="41" t="n">
        <v>178.25742</v>
      </c>
    </row>
    <row r="376" s="33" customFormat="true" ht="14.25" hidden="false" customHeight="true" outlineLevel="0" collapsed="false">
      <c r="A376" s="34" t="n">
        <f aca="false">A375+1</f>
        <v>371</v>
      </c>
      <c r="B376" s="35" t="s">
        <v>88</v>
      </c>
      <c r="C376" s="36" t="str">
        <f aca="false">CONCATENATE("10099704")</f>
        <v>10099704</v>
      </c>
      <c r="D376" s="37" t="s">
        <v>143</v>
      </c>
      <c r="E376" s="38" t="n">
        <v>1039.54</v>
      </c>
      <c r="F376" s="39" t="s">
        <v>65</v>
      </c>
      <c r="G376" s="67" t="n">
        <v>6</v>
      </c>
      <c r="H376" s="41" t="n">
        <v>1247.448</v>
      </c>
    </row>
    <row r="377" s="33" customFormat="true" ht="14.25" hidden="false" customHeight="true" outlineLevel="0" collapsed="false">
      <c r="A377" s="34" t="n">
        <f aca="false">A376+1</f>
        <v>372</v>
      </c>
      <c r="B377" s="35" t="s">
        <v>88</v>
      </c>
      <c r="C377" s="36" t="str">
        <f aca="false">CONCATENATE("10104156")</f>
        <v>10104156</v>
      </c>
      <c r="D377" s="37" t="s">
        <v>149</v>
      </c>
      <c r="E377" s="38" t="n">
        <v>96.63</v>
      </c>
      <c r="F377" s="39" t="s">
        <v>65</v>
      </c>
      <c r="G377" s="40" t="n">
        <v>2.12</v>
      </c>
      <c r="H377" s="41" t="n">
        <v>40.97112</v>
      </c>
    </row>
    <row r="378" s="33" customFormat="true" ht="14.25" hidden="false" customHeight="true" outlineLevel="0" collapsed="false">
      <c r="A378" s="34" t="n">
        <f aca="false">A377+1</f>
        <v>373</v>
      </c>
      <c r="B378" s="35" t="s">
        <v>88</v>
      </c>
      <c r="C378" s="36" t="str">
        <f aca="false">CONCATENATE("10072363")</f>
        <v>10072363</v>
      </c>
      <c r="D378" s="37" t="s">
        <v>372</v>
      </c>
      <c r="E378" s="38" t="n">
        <v>18.64</v>
      </c>
      <c r="F378" s="39" t="s">
        <v>65</v>
      </c>
      <c r="G378" s="40" t="n">
        <v>11.12</v>
      </c>
      <c r="H378" s="41" t="n">
        <v>41.45536</v>
      </c>
    </row>
    <row r="379" s="33" customFormat="true" ht="14.25" hidden="false" customHeight="true" outlineLevel="0" collapsed="false">
      <c r="A379" s="34" t="n">
        <f aca="false">A378+1</f>
        <v>374</v>
      </c>
      <c r="B379" s="35" t="s">
        <v>88</v>
      </c>
      <c r="C379" s="36" t="str">
        <f aca="false">CONCATENATE("10073791")</f>
        <v>10073791</v>
      </c>
      <c r="D379" s="37" t="s">
        <v>178</v>
      </c>
      <c r="E379" s="38" t="n">
        <v>15.87</v>
      </c>
      <c r="F379" s="39" t="s">
        <v>65</v>
      </c>
      <c r="G379" s="40" t="n">
        <v>9</v>
      </c>
      <c r="H379" s="41" t="n">
        <v>28.566</v>
      </c>
    </row>
    <row r="380" s="33" customFormat="true" ht="14.25" hidden="false" customHeight="true" outlineLevel="0" collapsed="false">
      <c r="A380" s="34" t="n">
        <f aca="false">A379+1</f>
        <v>375</v>
      </c>
      <c r="B380" s="35" t="s">
        <v>88</v>
      </c>
      <c r="C380" s="36" t="str">
        <f aca="false">CONCATENATE("10084718")</f>
        <v>10084718</v>
      </c>
      <c r="D380" s="37" t="s">
        <v>173</v>
      </c>
      <c r="E380" s="38" t="n">
        <v>44.08</v>
      </c>
      <c r="F380" s="39" t="s">
        <v>65</v>
      </c>
      <c r="G380" s="40" t="n">
        <v>1</v>
      </c>
      <c r="H380" s="41" t="n">
        <v>8.816</v>
      </c>
    </row>
    <row r="381" s="33" customFormat="true" ht="14.25" hidden="false" customHeight="true" outlineLevel="0" collapsed="false">
      <c r="A381" s="34" t="n">
        <f aca="false">A380+1</f>
        <v>376</v>
      </c>
      <c r="B381" s="35" t="s">
        <v>88</v>
      </c>
      <c r="C381" s="36" t="str">
        <f aca="false">CONCATENATE("10081655")</f>
        <v>10081655</v>
      </c>
      <c r="D381" s="37" t="s">
        <v>188</v>
      </c>
      <c r="E381" s="38" t="n">
        <v>473.75</v>
      </c>
      <c r="F381" s="39" t="s">
        <v>72</v>
      </c>
      <c r="G381" s="40" t="n">
        <v>31.5</v>
      </c>
      <c r="H381" s="41" t="n">
        <v>2984.625</v>
      </c>
    </row>
    <row r="382" s="33" customFormat="true" ht="14.25" hidden="false" customHeight="true" outlineLevel="0" collapsed="false">
      <c r="A382" s="34" t="n">
        <f aca="false">A381+1</f>
        <v>377</v>
      </c>
      <c r="B382" s="35" t="s">
        <v>88</v>
      </c>
      <c r="C382" s="36" t="str">
        <f aca="false">CONCATENATE("10081656")</f>
        <v>10081656</v>
      </c>
      <c r="D382" s="37" t="s">
        <v>364</v>
      </c>
      <c r="E382" s="38" t="n">
        <v>779.12</v>
      </c>
      <c r="F382" s="39" t="s">
        <v>72</v>
      </c>
      <c r="G382" s="40" t="n">
        <v>7.4</v>
      </c>
      <c r="H382" s="41" t="n">
        <v>1153.0976</v>
      </c>
    </row>
    <row r="383" s="33" customFormat="true" ht="14.25" hidden="false" customHeight="true" outlineLevel="0" collapsed="false">
      <c r="A383" s="34" t="n">
        <f aca="false">A382+1</f>
        <v>378</v>
      </c>
      <c r="B383" s="35" t="s">
        <v>88</v>
      </c>
      <c r="C383" s="36" t="str">
        <f aca="false">CONCATENATE("10081669")</f>
        <v>10081669</v>
      </c>
      <c r="D383" s="37" t="s">
        <v>365</v>
      </c>
      <c r="E383" s="38" t="n">
        <v>640.05</v>
      </c>
      <c r="F383" s="39" t="s">
        <v>72</v>
      </c>
      <c r="G383" s="40" t="n">
        <v>16</v>
      </c>
      <c r="H383" s="41" t="n">
        <v>2048.16</v>
      </c>
    </row>
    <row r="384" s="33" customFormat="true" ht="14.25" hidden="false" customHeight="true" outlineLevel="0" collapsed="false">
      <c r="A384" s="34" t="n">
        <f aca="false">A383+1</f>
        <v>379</v>
      </c>
      <c r="B384" s="35" t="s">
        <v>88</v>
      </c>
      <c r="C384" s="36" t="str">
        <f aca="false">CONCATENATE("10064625")</f>
        <v>10064625</v>
      </c>
      <c r="D384" s="37" t="s">
        <v>362</v>
      </c>
      <c r="E384" s="38" t="n">
        <v>402.58</v>
      </c>
      <c r="F384" s="39" t="s">
        <v>72</v>
      </c>
      <c r="G384" s="40" t="n">
        <v>18</v>
      </c>
      <c r="H384" s="41" t="n">
        <v>1449.288</v>
      </c>
    </row>
    <row r="385" s="33" customFormat="true" ht="14.25" hidden="false" customHeight="true" outlineLevel="0" collapsed="false">
      <c r="A385" s="34" t="n">
        <f aca="false">A384+1</f>
        <v>380</v>
      </c>
      <c r="B385" s="35" t="s">
        <v>88</v>
      </c>
      <c r="C385" s="36" t="str">
        <f aca="false">CONCATENATE("10064642")</f>
        <v>10064642</v>
      </c>
      <c r="D385" s="37" t="s">
        <v>373</v>
      </c>
      <c r="E385" s="38" t="n">
        <v>1558.51</v>
      </c>
      <c r="F385" s="39" t="s">
        <v>72</v>
      </c>
      <c r="G385" s="40" t="n">
        <v>2</v>
      </c>
      <c r="H385" s="41" t="n">
        <v>623.404</v>
      </c>
    </row>
    <row r="386" s="33" customFormat="true" ht="14.25" hidden="false" customHeight="true" outlineLevel="0" collapsed="false">
      <c r="A386" s="34" t="n">
        <f aca="false">A385+1</f>
        <v>381</v>
      </c>
      <c r="B386" s="35" t="s">
        <v>88</v>
      </c>
      <c r="C386" s="36" t="str">
        <f aca="false">CONCATENATE("10082842")</f>
        <v>10082842</v>
      </c>
      <c r="D386" s="37" t="s">
        <v>374</v>
      </c>
      <c r="E386" s="38" t="n">
        <v>307.96</v>
      </c>
      <c r="F386" s="39" t="s">
        <v>72</v>
      </c>
      <c r="G386" s="40" t="n">
        <v>9</v>
      </c>
      <c r="H386" s="41" t="n">
        <v>554.328</v>
      </c>
    </row>
    <row r="387" s="33" customFormat="true" ht="14.25" hidden="false" customHeight="true" outlineLevel="0" collapsed="false">
      <c r="A387" s="34" t="n">
        <f aca="false">A386+1</f>
        <v>382</v>
      </c>
      <c r="B387" s="35" t="s">
        <v>86</v>
      </c>
      <c r="C387" s="36" t="str">
        <f aca="false">CONCATENATE("000005W4-01638")</f>
        <v>000005W4-01638</v>
      </c>
      <c r="D387" s="37" t="s">
        <v>375</v>
      </c>
      <c r="E387" s="38" t="n">
        <v>68.32</v>
      </c>
      <c r="F387" s="39" t="s">
        <v>65</v>
      </c>
      <c r="G387" s="40" t="n">
        <v>21</v>
      </c>
      <c r="H387" s="41" t="n">
        <v>286.944</v>
      </c>
    </row>
    <row r="388" s="33" customFormat="true" ht="14.25" hidden="false" customHeight="true" outlineLevel="0" collapsed="false">
      <c r="A388" s="34" t="n">
        <f aca="false">A387+1</f>
        <v>383</v>
      </c>
      <c r="B388" s="35" t="s">
        <v>88</v>
      </c>
      <c r="C388" s="36" t="str">
        <f aca="false">CONCATENATE("000054W4-01634")</f>
        <v>000054W4-01634</v>
      </c>
      <c r="D388" s="68" t="s">
        <v>376</v>
      </c>
      <c r="E388" s="38" t="n">
        <v>143.75</v>
      </c>
      <c r="F388" s="39" t="s">
        <v>65</v>
      </c>
      <c r="G388" s="40" t="n">
        <v>108</v>
      </c>
      <c r="H388" s="41" t="n">
        <v>3105</v>
      </c>
    </row>
    <row r="389" s="33" customFormat="true" ht="14.25" hidden="false" customHeight="true" outlineLevel="0" collapsed="false">
      <c r="A389" s="34" t="n">
        <f aca="false">A388+1</f>
        <v>384</v>
      </c>
      <c r="B389" s="35" t="s">
        <v>88</v>
      </c>
      <c r="C389" s="36" t="str">
        <f aca="false">CONCATENATE("000005W4-01638")</f>
        <v>000005W4-01638</v>
      </c>
      <c r="D389" s="37" t="s">
        <v>377</v>
      </c>
      <c r="E389" s="38" t="n">
        <v>68.33</v>
      </c>
      <c r="F389" s="39" t="s">
        <v>65</v>
      </c>
      <c r="G389" s="40" t="n">
        <v>19</v>
      </c>
      <c r="H389" s="41" t="n">
        <v>259.654</v>
      </c>
    </row>
    <row r="390" s="33" customFormat="true" ht="14.25" hidden="false" customHeight="true" outlineLevel="0" collapsed="false">
      <c r="A390" s="34"/>
      <c r="B390" s="69"/>
      <c r="C390" s="70"/>
      <c r="D390" s="71"/>
      <c r="E390" s="53"/>
      <c r="F390" s="50"/>
      <c r="G390" s="72"/>
      <c r="H390" s="41"/>
    </row>
    <row r="391" s="33" customFormat="true" ht="14.25" hidden="false" customHeight="true" outlineLevel="0" collapsed="false">
      <c r="A391" s="34"/>
      <c r="B391" s="69"/>
      <c r="C391" s="70"/>
      <c r="D391" s="73" t="s">
        <v>378</v>
      </c>
      <c r="E391" s="53"/>
      <c r="F391" s="50"/>
      <c r="G391" s="72"/>
      <c r="H391" s="41"/>
    </row>
    <row r="392" s="33" customFormat="true" ht="14.25" hidden="false" customHeight="true" outlineLevel="0" collapsed="false">
      <c r="A392" s="34" t="n">
        <f aca="false">A389+1</f>
        <v>385</v>
      </c>
      <c r="B392" s="74" t="s">
        <v>15</v>
      </c>
      <c r="C392" s="75" t="s">
        <v>379</v>
      </c>
      <c r="D392" s="76" t="s">
        <v>380</v>
      </c>
      <c r="E392" s="77" t="n">
        <v>10</v>
      </c>
      <c r="F392" s="78" t="s">
        <v>17</v>
      </c>
      <c r="G392" s="79" t="s">
        <v>381</v>
      </c>
      <c r="H392" s="41" t="n">
        <v>4</v>
      </c>
    </row>
    <row r="393" s="33" customFormat="true" ht="14.25" hidden="false" customHeight="true" outlineLevel="0" collapsed="false">
      <c r="A393" s="34" t="n">
        <f aca="false">A392+1</f>
        <v>386</v>
      </c>
      <c r="B393" s="74" t="s">
        <v>15</v>
      </c>
      <c r="C393" s="75" t="s">
        <v>382</v>
      </c>
      <c r="D393" s="76" t="s">
        <v>383</v>
      </c>
      <c r="E393" s="77" t="n">
        <v>210</v>
      </c>
      <c r="F393" s="78" t="s">
        <v>17</v>
      </c>
      <c r="G393" s="79" t="s">
        <v>384</v>
      </c>
      <c r="H393" s="41" t="n">
        <v>168</v>
      </c>
    </row>
    <row r="394" s="33" customFormat="true" ht="14.25" hidden="false" customHeight="true" outlineLevel="0" collapsed="false">
      <c r="A394" s="34" t="n">
        <f aca="false">A393+1</f>
        <v>387</v>
      </c>
      <c r="B394" s="74" t="s">
        <v>15</v>
      </c>
      <c r="C394" s="75" t="s">
        <v>385</v>
      </c>
      <c r="D394" s="76" t="s">
        <v>380</v>
      </c>
      <c r="E394" s="77" t="n">
        <v>8</v>
      </c>
      <c r="F394" s="78" t="s">
        <v>17</v>
      </c>
      <c r="G394" s="79" t="s">
        <v>386</v>
      </c>
      <c r="H394" s="41" t="n">
        <v>1.6</v>
      </c>
    </row>
    <row r="395" s="33" customFormat="true" ht="14.25" hidden="false" customHeight="true" outlineLevel="0" collapsed="false">
      <c r="A395" s="34" t="n">
        <f aca="false">A394+1</f>
        <v>388</v>
      </c>
      <c r="B395" s="74" t="s">
        <v>15</v>
      </c>
      <c r="C395" s="75" t="s">
        <v>387</v>
      </c>
      <c r="D395" s="76" t="s">
        <v>388</v>
      </c>
      <c r="E395" s="77" t="n">
        <v>110</v>
      </c>
      <c r="F395" s="78" t="s">
        <v>17</v>
      </c>
      <c r="G395" s="79" t="s">
        <v>389</v>
      </c>
      <c r="H395" s="41" t="n">
        <v>440</v>
      </c>
    </row>
    <row r="396" s="33" customFormat="true" ht="14.25" hidden="false" customHeight="true" outlineLevel="0" collapsed="false">
      <c r="A396" s="34" t="n">
        <f aca="false">A395+1</f>
        <v>389</v>
      </c>
      <c r="B396" s="74" t="s">
        <v>15</v>
      </c>
      <c r="C396" s="75" t="s">
        <v>390</v>
      </c>
      <c r="D396" s="76" t="s">
        <v>388</v>
      </c>
      <c r="E396" s="77" t="n">
        <v>100</v>
      </c>
      <c r="F396" s="78" t="s">
        <v>17</v>
      </c>
      <c r="G396" s="79" t="s">
        <v>391</v>
      </c>
      <c r="H396" s="41" t="n">
        <v>60</v>
      </c>
    </row>
    <row r="397" s="33" customFormat="true" ht="14.25" hidden="false" customHeight="true" outlineLevel="0" collapsed="false">
      <c r="A397" s="34" t="n">
        <f aca="false">A396+1</f>
        <v>390</v>
      </c>
      <c r="B397" s="74" t="s">
        <v>15</v>
      </c>
      <c r="C397" s="75" t="s">
        <v>392</v>
      </c>
      <c r="D397" s="76" t="s">
        <v>393</v>
      </c>
      <c r="E397" s="77" t="n">
        <v>480</v>
      </c>
      <c r="F397" s="78" t="s">
        <v>17</v>
      </c>
      <c r="G397" s="79" t="s">
        <v>386</v>
      </c>
      <c r="H397" s="41" t="n">
        <v>96</v>
      </c>
    </row>
    <row r="398" s="33" customFormat="true" ht="14.25" hidden="false" customHeight="true" outlineLevel="0" collapsed="false">
      <c r="A398" s="34" t="n">
        <f aca="false">A397+1</f>
        <v>391</v>
      </c>
      <c r="B398" s="74" t="s">
        <v>15</v>
      </c>
      <c r="C398" s="75" t="s">
        <v>394</v>
      </c>
      <c r="D398" s="76" t="s">
        <v>395</v>
      </c>
      <c r="E398" s="77" t="n">
        <v>68</v>
      </c>
      <c r="F398" s="78" t="s">
        <v>17</v>
      </c>
      <c r="G398" s="79" t="s">
        <v>386</v>
      </c>
      <c r="H398" s="41" t="n">
        <v>13.6</v>
      </c>
    </row>
    <row r="399" s="33" customFormat="true" ht="14.25" hidden="false" customHeight="true" outlineLevel="0" collapsed="false">
      <c r="A399" s="34" t="n">
        <f aca="false">A398+1</f>
        <v>392</v>
      </c>
      <c r="B399" s="74" t="s">
        <v>15</v>
      </c>
      <c r="C399" s="75" t="s">
        <v>396</v>
      </c>
      <c r="D399" s="76" t="s">
        <v>397</v>
      </c>
      <c r="E399" s="77" t="n">
        <v>660</v>
      </c>
      <c r="F399" s="78" t="s">
        <v>72</v>
      </c>
      <c r="G399" s="79" t="s">
        <v>386</v>
      </c>
      <c r="H399" s="41" t="n">
        <v>132</v>
      </c>
    </row>
    <row r="400" s="33" customFormat="true" ht="14.25" hidden="false" customHeight="true" outlineLevel="0" collapsed="false">
      <c r="A400" s="34" t="n">
        <f aca="false">A399+1</f>
        <v>393</v>
      </c>
      <c r="B400" s="74" t="s">
        <v>15</v>
      </c>
      <c r="C400" s="75" t="s">
        <v>398</v>
      </c>
      <c r="D400" s="76" t="s">
        <v>399</v>
      </c>
      <c r="E400" s="77" t="n">
        <v>88</v>
      </c>
      <c r="F400" s="78" t="s">
        <v>17</v>
      </c>
      <c r="G400" s="79" t="s">
        <v>381</v>
      </c>
      <c r="H400" s="41" t="n">
        <v>35.2</v>
      </c>
    </row>
    <row r="401" s="33" customFormat="true" ht="14.25" hidden="false" customHeight="true" outlineLevel="0" collapsed="false">
      <c r="A401" s="34" t="n">
        <f aca="false">A400+1</f>
        <v>394</v>
      </c>
      <c r="B401" s="74" t="s">
        <v>15</v>
      </c>
      <c r="C401" s="75" t="s">
        <v>400</v>
      </c>
      <c r="D401" s="76" t="s">
        <v>401</v>
      </c>
      <c r="E401" s="77" t="n">
        <v>170</v>
      </c>
      <c r="F401" s="78" t="s">
        <v>17</v>
      </c>
      <c r="G401" s="79" t="s">
        <v>386</v>
      </c>
      <c r="H401" s="41" t="n">
        <v>34</v>
      </c>
    </row>
    <row r="402" s="33" customFormat="true" ht="14.25" hidden="false" customHeight="true" outlineLevel="0" collapsed="false">
      <c r="A402" s="34" t="n">
        <f aca="false">A401+1</f>
        <v>395</v>
      </c>
      <c r="B402" s="74" t="s">
        <v>15</v>
      </c>
      <c r="C402" s="75" t="s">
        <v>402</v>
      </c>
      <c r="D402" s="76" t="s">
        <v>383</v>
      </c>
      <c r="E402" s="77" t="n">
        <v>206</v>
      </c>
      <c r="F402" s="78" t="s">
        <v>17</v>
      </c>
      <c r="G402" s="79" t="s">
        <v>386</v>
      </c>
      <c r="H402" s="41" t="n">
        <v>41.2</v>
      </c>
    </row>
    <row r="403" s="33" customFormat="true" ht="14.25" hidden="false" customHeight="true" outlineLevel="0" collapsed="false">
      <c r="A403" s="34" t="n">
        <f aca="false">A402+1</f>
        <v>396</v>
      </c>
      <c r="B403" s="74" t="s">
        <v>15</v>
      </c>
      <c r="C403" s="75" t="s">
        <v>403</v>
      </c>
      <c r="D403" s="76" t="s">
        <v>383</v>
      </c>
      <c r="E403" s="77" t="n">
        <v>206</v>
      </c>
      <c r="F403" s="78" t="s">
        <v>17</v>
      </c>
      <c r="G403" s="79" t="s">
        <v>386</v>
      </c>
      <c r="H403" s="41" t="n">
        <v>41.2</v>
      </c>
    </row>
    <row r="404" s="33" customFormat="true" ht="14.25" hidden="false" customHeight="true" outlineLevel="0" collapsed="false">
      <c r="A404" s="34" t="n">
        <f aca="false">A403+1</f>
        <v>397</v>
      </c>
      <c r="B404" s="74" t="s">
        <v>15</v>
      </c>
      <c r="C404" s="75" t="s">
        <v>404</v>
      </c>
      <c r="D404" s="76" t="s">
        <v>383</v>
      </c>
      <c r="E404" s="77" t="n">
        <v>206</v>
      </c>
      <c r="F404" s="78" t="s">
        <v>17</v>
      </c>
      <c r="G404" s="79" t="s">
        <v>386</v>
      </c>
      <c r="H404" s="41" t="n">
        <v>41.2</v>
      </c>
    </row>
    <row r="405" s="33" customFormat="true" ht="14.25" hidden="false" customHeight="true" outlineLevel="0" collapsed="false">
      <c r="A405" s="34" t="n">
        <f aca="false">A404+1</f>
        <v>398</v>
      </c>
      <c r="B405" s="74" t="s">
        <v>15</v>
      </c>
      <c r="C405" s="75" t="s">
        <v>405</v>
      </c>
      <c r="D405" s="76" t="s">
        <v>406</v>
      </c>
      <c r="E405" s="77" t="n">
        <v>206</v>
      </c>
      <c r="F405" s="78" t="s">
        <v>17</v>
      </c>
      <c r="G405" s="79" t="s">
        <v>386</v>
      </c>
      <c r="H405" s="41" t="n">
        <v>41.2</v>
      </c>
    </row>
    <row r="406" s="33" customFormat="true" ht="14.25" hidden="false" customHeight="true" outlineLevel="0" collapsed="false">
      <c r="A406" s="34" t="n">
        <f aca="false">A405+1</f>
        <v>399</v>
      </c>
      <c r="B406" s="74" t="s">
        <v>15</v>
      </c>
      <c r="C406" s="75" t="s">
        <v>407</v>
      </c>
      <c r="D406" s="76" t="s">
        <v>408</v>
      </c>
      <c r="E406" s="77" t="n">
        <v>96</v>
      </c>
      <c r="F406" s="78" t="s">
        <v>17</v>
      </c>
      <c r="G406" s="79" t="s">
        <v>409</v>
      </c>
      <c r="H406" s="41" t="n">
        <v>96</v>
      </c>
    </row>
    <row r="407" s="33" customFormat="true" ht="14.25" hidden="false" customHeight="true" outlineLevel="0" collapsed="false">
      <c r="A407" s="34" t="n">
        <f aca="false">A406+1</f>
        <v>400</v>
      </c>
      <c r="B407" s="74" t="s">
        <v>15</v>
      </c>
      <c r="C407" s="75" t="s">
        <v>410</v>
      </c>
      <c r="D407" s="76" t="s">
        <v>408</v>
      </c>
      <c r="E407" s="77" t="n">
        <v>210</v>
      </c>
      <c r="F407" s="78" t="s">
        <v>17</v>
      </c>
      <c r="G407" s="79" t="s">
        <v>409</v>
      </c>
      <c r="H407" s="41" t="n">
        <v>210</v>
      </c>
    </row>
    <row r="408" s="33" customFormat="true" ht="14.25" hidden="false" customHeight="true" outlineLevel="0" collapsed="false">
      <c r="A408" s="34" t="n">
        <f aca="false">A407+1</f>
        <v>401</v>
      </c>
      <c r="B408" s="74" t="s">
        <v>15</v>
      </c>
      <c r="C408" s="75" t="s">
        <v>411</v>
      </c>
      <c r="D408" s="76" t="s">
        <v>408</v>
      </c>
      <c r="E408" s="77" t="n">
        <v>30</v>
      </c>
      <c r="F408" s="78" t="s">
        <v>17</v>
      </c>
      <c r="G408" s="79" t="s">
        <v>409</v>
      </c>
      <c r="H408" s="41" t="n">
        <v>30</v>
      </c>
    </row>
    <row r="409" s="33" customFormat="true" ht="14.25" hidden="false" customHeight="true" outlineLevel="0" collapsed="false">
      <c r="A409" s="34" t="n">
        <f aca="false">A408+1</f>
        <v>402</v>
      </c>
      <c r="B409" s="74" t="s">
        <v>15</v>
      </c>
      <c r="C409" s="75" t="s">
        <v>412</v>
      </c>
      <c r="D409" s="76" t="s">
        <v>408</v>
      </c>
      <c r="E409" s="77" t="n">
        <v>26</v>
      </c>
      <c r="F409" s="78" t="s">
        <v>17</v>
      </c>
      <c r="G409" s="79" t="s">
        <v>409</v>
      </c>
      <c r="H409" s="41" t="n">
        <v>26</v>
      </c>
    </row>
    <row r="410" s="33" customFormat="true" ht="14.25" hidden="false" customHeight="true" outlineLevel="0" collapsed="false">
      <c r="A410" s="34" t="n">
        <f aca="false">A409+1</f>
        <v>403</v>
      </c>
      <c r="B410" s="74" t="s">
        <v>15</v>
      </c>
      <c r="C410" s="75" t="s">
        <v>413</v>
      </c>
      <c r="D410" s="76" t="s">
        <v>414</v>
      </c>
      <c r="E410" s="77" t="n">
        <v>9</v>
      </c>
      <c r="F410" s="78" t="s">
        <v>17</v>
      </c>
      <c r="G410" s="79" t="s">
        <v>389</v>
      </c>
      <c r="H410" s="41" t="n">
        <v>36</v>
      </c>
    </row>
    <row r="411" s="33" customFormat="true" ht="14.25" hidden="false" customHeight="true" outlineLevel="0" collapsed="false">
      <c r="A411" s="34" t="n">
        <f aca="false">A410+1</f>
        <v>404</v>
      </c>
      <c r="B411" s="74" t="s">
        <v>15</v>
      </c>
      <c r="C411" s="75" t="s">
        <v>415</v>
      </c>
      <c r="D411" s="76" t="s">
        <v>416</v>
      </c>
      <c r="E411" s="77" t="n">
        <v>85</v>
      </c>
      <c r="F411" s="78" t="s">
        <v>17</v>
      </c>
      <c r="G411" s="79" t="s">
        <v>417</v>
      </c>
      <c r="H411" s="41" t="n">
        <v>612</v>
      </c>
    </row>
    <row r="412" s="33" customFormat="true" ht="14.25" hidden="false" customHeight="true" outlineLevel="0" collapsed="false">
      <c r="A412" s="34" t="n">
        <f aca="false">A411+1</f>
        <v>405</v>
      </c>
      <c r="B412" s="74" t="s">
        <v>15</v>
      </c>
      <c r="C412" s="75" t="s">
        <v>418</v>
      </c>
      <c r="D412" s="76" t="s">
        <v>419</v>
      </c>
      <c r="E412" s="77" t="n">
        <v>330</v>
      </c>
      <c r="F412" s="78" t="s">
        <v>17</v>
      </c>
      <c r="G412" s="79" t="s">
        <v>386</v>
      </c>
      <c r="H412" s="41" t="n">
        <v>66</v>
      </c>
    </row>
    <row r="413" s="33" customFormat="true" ht="14.25" hidden="false" customHeight="true" outlineLevel="0" collapsed="false">
      <c r="A413" s="34" t="n">
        <f aca="false">A412+1</f>
        <v>406</v>
      </c>
      <c r="B413" s="74" t="s">
        <v>15</v>
      </c>
      <c r="C413" s="75" t="s">
        <v>420</v>
      </c>
      <c r="D413" s="76" t="s">
        <v>401</v>
      </c>
      <c r="E413" s="77" t="n">
        <v>250</v>
      </c>
      <c r="F413" s="78" t="s">
        <v>17</v>
      </c>
      <c r="G413" s="79" t="s">
        <v>386</v>
      </c>
      <c r="H413" s="41" t="n">
        <v>50</v>
      </c>
    </row>
    <row r="414" s="33" customFormat="true" ht="14.25" hidden="false" customHeight="true" outlineLevel="0" collapsed="false">
      <c r="A414" s="34" t="n">
        <f aca="false">A413+1</f>
        <v>407</v>
      </c>
      <c r="B414" s="74" t="s">
        <v>15</v>
      </c>
      <c r="C414" s="75" t="s">
        <v>421</v>
      </c>
      <c r="D414" s="76" t="s">
        <v>422</v>
      </c>
      <c r="E414" s="77" t="n">
        <v>880</v>
      </c>
      <c r="F414" s="78" t="s">
        <v>17</v>
      </c>
      <c r="G414" s="79" t="s">
        <v>423</v>
      </c>
      <c r="H414" s="41" t="n">
        <v>1760</v>
      </c>
    </row>
    <row r="415" s="33" customFormat="true" ht="14.25" hidden="false" customHeight="true" outlineLevel="0" collapsed="false">
      <c r="A415" s="34" t="n">
        <f aca="false">A414+1</f>
        <v>408</v>
      </c>
      <c r="B415" s="74" t="s">
        <v>15</v>
      </c>
      <c r="C415" s="75" t="s">
        <v>424</v>
      </c>
      <c r="D415" s="76" t="s">
        <v>425</v>
      </c>
      <c r="E415" s="77" t="n">
        <v>183</v>
      </c>
      <c r="F415" s="78" t="s">
        <v>65</v>
      </c>
      <c r="G415" s="79" t="s">
        <v>423</v>
      </c>
      <c r="H415" s="41" t="n">
        <v>366</v>
      </c>
    </row>
    <row r="416" s="33" customFormat="true" ht="14.25" hidden="false" customHeight="true" outlineLevel="0" collapsed="false">
      <c r="A416" s="34" t="n">
        <f aca="false">A415+1</f>
        <v>409</v>
      </c>
      <c r="B416" s="74" t="s">
        <v>15</v>
      </c>
      <c r="C416" s="75" t="s">
        <v>426</v>
      </c>
      <c r="D416" s="76" t="s">
        <v>427</v>
      </c>
      <c r="E416" s="77" t="n">
        <v>100</v>
      </c>
      <c r="F416" s="78" t="s">
        <v>17</v>
      </c>
      <c r="G416" s="79" t="s">
        <v>428</v>
      </c>
      <c r="H416" s="41" t="n">
        <v>480</v>
      </c>
    </row>
    <row r="417" s="33" customFormat="true" ht="14.25" hidden="false" customHeight="true" outlineLevel="0" collapsed="false">
      <c r="A417" s="34" t="n">
        <f aca="false">A416+1</f>
        <v>410</v>
      </c>
      <c r="B417" s="74" t="s">
        <v>15</v>
      </c>
      <c r="C417" s="75" t="s">
        <v>429</v>
      </c>
      <c r="D417" s="76" t="s">
        <v>430</v>
      </c>
      <c r="E417" s="77" t="n">
        <v>22</v>
      </c>
      <c r="F417" s="78" t="s">
        <v>17</v>
      </c>
      <c r="G417" s="79" t="s">
        <v>431</v>
      </c>
      <c r="H417" s="41" t="n">
        <v>272.8</v>
      </c>
    </row>
    <row r="418" s="33" customFormat="true" ht="14.25" hidden="false" customHeight="true" outlineLevel="0" collapsed="false">
      <c r="A418" s="34" t="n">
        <f aca="false">A417+1</f>
        <v>411</v>
      </c>
      <c r="B418" s="74" t="s">
        <v>15</v>
      </c>
      <c r="C418" s="75" t="s">
        <v>432</v>
      </c>
      <c r="D418" s="76" t="s">
        <v>433</v>
      </c>
      <c r="E418" s="77" t="n">
        <v>21</v>
      </c>
      <c r="F418" s="78" t="s">
        <v>17</v>
      </c>
      <c r="G418" s="79" t="s">
        <v>434</v>
      </c>
      <c r="H418" s="41" t="n">
        <v>126</v>
      </c>
    </row>
    <row r="419" s="33" customFormat="true" ht="14.25" hidden="false" customHeight="true" outlineLevel="0" collapsed="false">
      <c r="A419" s="34" t="n">
        <f aca="false">A418+1</f>
        <v>412</v>
      </c>
      <c r="B419" s="74" t="s">
        <v>15</v>
      </c>
      <c r="C419" s="75" t="s">
        <v>435</v>
      </c>
      <c r="D419" s="76" t="s">
        <v>419</v>
      </c>
      <c r="E419" s="77" t="n">
        <v>360</v>
      </c>
      <c r="F419" s="78" t="s">
        <v>17</v>
      </c>
      <c r="G419" s="79" t="s">
        <v>386</v>
      </c>
      <c r="H419" s="41" t="n">
        <v>72</v>
      </c>
    </row>
    <row r="420" s="33" customFormat="true" ht="14.25" hidden="false" customHeight="true" outlineLevel="0" collapsed="false">
      <c r="A420" s="34" t="n">
        <f aca="false">A419+1</f>
        <v>413</v>
      </c>
      <c r="B420" s="74" t="s">
        <v>15</v>
      </c>
      <c r="C420" s="75" t="s">
        <v>436</v>
      </c>
      <c r="D420" s="76" t="s">
        <v>380</v>
      </c>
      <c r="E420" s="77" t="n">
        <v>10</v>
      </c>
      <c r="F420" s="78" t="s">
        <v>17</v>
      </c>
      <c r="G420" s="79" t="s">
        <v>386</v>
      </c>
      <c r="H420" s="41" t="n">
        <v>2</v>
      </c>
    </row>
    <row r="421" s="33" customFormat="true" ht="14.25" hidden="false" customHeight="true" outlineLevel="0" collapsed="false">
      <c r="A421" s="34" t="n">
        <f aca="false">A420+1</f>
        <v>414</v>
      </c>
      <c r="B421" s="74" t="s">
        <v>15</v>
      </c>
      <c r="C421" s="75" t="s">
        <v>437</v>
      </c>
      <c r="D421" s="76" t="s">
        <v>438</v>
      </c>
      <c r="E421" s="77" t="n">
        <v>145</v>
      </c>
      <c r="F421" s="78" t="s">
        <v>17</v>
      </c>
      <c r="G421" s="79" t="s">
        <v>384</v>
      </c>
      <c r="H421" s="41" t="n">
        <v>116</v>
      </c>
    </row>
    <row r="422" s="33" customFormat="true" ht="14.25" hidden="false" customHeight="true" outlineLevel="0" collapsed="false">
      <c r="A422" s="34" t="n">
        <f aca="false">A421+1</f>
        <v>415</v>
      </c>
      <c r="B422" s="74" t="s">
        <v>15</v>
      </c>
      <c r="C422" s="75" t="s">
        <v>439</v>
      </c>
      <c r="D422" s="76" t="s">
        <v>440</v>
      </c>
      <c r="E422" s="77" t="n">
        <v>45</v>
      </c>
      <c r="F422" s="78" t="s">
        <v>17</v>
      </c>
      <c r="G422" s="79" t="s">
        <v>386</v>
      </c>
      <c r="H422" s="41" t="n">
        <v>9</v>
      </c>
    </row>
    <row r="423" s="33" customFormat="true" ht="14.25" hidden="false" customHeight="true" outlineLevel="0" collapsed="false">
      <c r="A423" s="34" t="n">
        <f aca="false">A422+1</f>
        <v>416</v>
      </c>
      <c r="B423" s="74" t="s">
        <v>15</v>
      </c>
      <c r="C423" s="75" t="s">
        <v>441</v>
      </c>
      <c r="D423" s="76" t="s">
        <v>399</v>
      </c>
      <c r="E423" s="77" t="n">
        <v>95</v>
      </c>
      <c r="F423" s="78" t="s">
        <v>17</v>
      </c>
      <c r="G423" s="79" t="s">
        <v>389</v>
      </c>
      <c r="H423" s="41" t="n">
        <v>380</v>
      </c>
    </row>
    <row r="424" s="33" customFormat="true" ht="14.25" hidden="false" customHeight="true" outlineLevel="0" collapsed="false">
      <c r="A424" s="34" t="n">
        <f aca="false">A423+1</f>
        <v>417</v>
      </c>
      <c r="B424" s="74" t="s">
        <v>15</v>
      </c>
      <c r="C424" s="75" t="s">
        <v>442</v>
      </c>
      <c r="D424" s="76" t="s">
        <v>419</v>
      </c>
      <c r="E424" s="77" t="n">
        <v>330</v>
      </c>
      <c r="F424" s="78" t="s">
        <v>17</v>
      </c>
      <c r="G424" s="79" t="s">
        <v>386</v>
      </c>
      <c r="H424" s="41" t="n">
        <v>66</v>
      </c>
    </row>
    <row r="425" s="33" customFormat="true" ht="14.25" hidden="false" customHeight="true" outlineLevel="0" collapsed="false">
      <c r="A425" s="34" t="n">
        <f aca="false">A424+1</f>
        <v>418</v>
      </c>
      <c r="B425" s="74" t="s">
        <v>15</v>
      </c>
      <c r="C425" s="75" t="s">
        <v>443</v>
      </c>
      <c r="D425" s="76" t="s">
        <v>419</v>
      </c>
      <c r="E425" s="77" t="n">
        <v>330</v>
      </c>
      <c r="F425" s="78" t="s">
        <v>17</v>
      </c>
      <c r="G425" s="79" t="s">
        <v>386</v>
      </c>
      <c r="H425" s="41" t="n">
        <v>66</v>
      </c>
    </row>
    <row r="426" s="33" customFormat="true" ht="14.25" hidden="false" customHeight="true" outlineLevel="0" collapsed="false">
      <c r="A426" s="34" t="n">
        <f aca="false">A425+1</f>
        <v>419</v>
      </c>
      <c r="B426" s="74" t="s">
        <v>15</v>
      </c>
      <c r="C426" s="75" t="s">
        <v>444</v>
      </c>
      <c r="D426" s="76" t="s">
        <v>445</v>
      </c>
      <c r="E426" s="77" t="n">
        <v>17</v>
      </c>
      <c r="F426" s="78" t="s">
        <v>17</v>
      </c>
      <c r="G426" s="79" t="s">
        <v>384</v>
      </c>
      <c r="H426" s="41" t="n">
        <v>13.6</v>
      </c>
    </row>
    <row r="427" s="33" customFormat="true" ht="14.25" hidden="false" customHeight="true" outlineLevel="0" collapsed="false">
      <c r="A427" s="34" t="n">
        <f aca="false">A426+1</f>
        <v>420</v>
      </c>
      <c r="B427" s="74" t="s">
        <v>15</v>
      </c>
      <c r="C427" s="75" t="s">
        <v>446</v>
      </c>
      <c r="D427" s="76" t="s">
        <v>447</v>
      </c>
      <c r="E427" s="77" t="n">
        <v>60</v>
      </c>
      <c r="F427" s="78" t="s">
        <v>17</v>
      </c>
      <c r="G427" s="79" t="s">
        <v>448</v>
      </c>
      <c r="H427" s="41" t="n">
        <v>144</v>
      </c>
    </row>
    <row r="428" s="33" customFormat="true" ht="14.25" hidden="false" customHeight="true" outlineLevel="0" collapsed="false">
      <c r="A428" s="34" t="n">
        <f aca="false">A427+1</f>
        <v>421</v>
      </c>
      <c r="B428" s="74" t="s">
        <v>15</v>
      </c>
      <c r="C428" s="75" t="s">
        <v>449</v>
      </c>
      <c r="D428" s="76" t="s">
        <v>450</v>
      </c>
      <c r="E428" s="77" t="n">
        <v>313</v>
      </c>
      <c r="F428" s="78" t="s">
        <v>65</v>
      </c>
      <c r="G428" s="79" t="s">
        <v>389</v>
      </c>
      <c r="H428" s="41" t="n">
        <v>1252</v>
      </c>
    </row>
    <row r="429" s="33" customFormat="true" ht="14.25" hidden="false" customHeight="true" outlineLevel="0" collapsed="false">
      <c r="A429" s="34" t="n">
        <f aca="false">A428+1</f>
        <v>422</v>
      </c>
      <c r="B429" s="74" t="s">
        <v>15</v>
      </c>
      <c r="C429" s="75" t="s">
        <v>451</v>
      </c>
      <c r="D429" s="76" t="s">
        <v>452</v>
      </c>
      <c r="E429" s="77" t="n">
        <v>15</v>
      </c>
      <c r="F429" s="78" t="s">
        <v>17</v>
      </c>
      <c r="G429" s="79" t="s">
        <v>423</v>
      </c>
      <c r="H429" s="41" t="n">
        <v>30</v>
      </c>
    </row>
    <row r="430" s="33" customFormat="true" ht="14.25" hidden="false" customHeight="true" outlineLevel="0" collapsed="false">
      <c r="A430" s="34" t="n">
        <f aca="false">A429+1</f>
        <v>423</v>
      </c>
      <c r="B430" s="74" t="s">
        <v>15</v>
      </c>
      <c r="C430" s="75" t="s">
        <v>453</v>
      </c>
      <c r="D430" s="76" t="s">
        <v>397</v>
      </c>
      <c r="E430" s="77" t="n">
        <v>260</v>
      </c>
      <c r="F430" s="78" t="s">
        <v>72</v>
      </c>
      <c r="G430" s="79" t="s">
        <v>423</v>
      </c>
      <c r="H430" s="41" t="n">
        <v>520</v>
      </c>
    </row>
    <row r="431" s="33" customFormat="true" ht="14.25" hidden="false" customHeight="true" outlineLevel="0" collapsed="false">
      <c r="A431" s="34" t="n">
        <f aca="false">A430+1</f>
        <v>424</v>
      </c>
      <c r="B431" s="74" t="s">
        <v>15</v>
      </c>
      <c r="C431" s="75" t="s">
        <v>454</v>
      </c>
      <c r="D431" s="76" t="s">
        <v>397</v>
      </c>
      <c r="E431" s="77" t="n">
        <v>260</v>
      </c>
      <c r="F431" s="78" t="s">
        <v>72</v>
      </c>
      <c r="G431" s="79" t="s">
        <v>423</v>
      </c>
      <c r="H431" s="41" t="n">
        <v>520</v>
      </c>
    </row>
    <row r="432" s="33" customFormat="true" ht="14.25" hidden="false" customHeight="true" outlineLevel="0" collapsed="false">
      <c r="A432" s="34" t="n">
        <f aca="false">A431+1</f>
        <v>425</v>
      </c>
      <c r="B432" s="74" t="s">
        <v>15</v>
      </c>
      <c r="C432" s="75" t="s">
        <v>455</v>
      </c>
      <c r="D432" s="76" t="s">
        <v>456</v>
      </c>
      <c r="E432" s="77" t="n">
        <v>15</v>
      </c>
      <c r="F432" s="78" t="s">
        <v>17</v>
      </c>
      <c r="G432" s="79" t="s">
        <v>386</v>
      </c>
      <c r="H432" s="41" t="n">
        <v>3</v>
      </c>
    </row>
    <row r="433" s="33" customFormat="true" ht="14.25" hidden="false" customHeight="true" outlineLevel="0" collapsed="false">
      <c r="A433" s="34" t="n">
        <f aca="false">A432+1</f>
        <v>426</v>
      </c>
      <c r="B433" s="74" t="s">
        <v>15</v>
      </c>
      <c r="C433" s="75" t="s">
        <v>457</v>
      </c>
      <c r="D433" s="76" t="s">
        <v>458</v>
      </c>
      <c r="E433" s="77" t="n">
        <v>225</v>
      </c>
      <c r="F433" s="78" t="s">
        <v>17</v>
      </c>
      <c r="G433" s="79" t="s">
        <v>459</v>
      </c>
      <c r="H433" s="41" t="n">
        <v>720</v>
      </c>
    </row>
    <row r="434" s="33" customFormat="true" ht="14.25" hidden="false" customHeight="true" outlineLevel="0" collapsed="false">
      <c r="A434" s="34" t="n">
        <f aca="false">A433+1</f>
        <v>427</v>
      </c>
      <c r="B434" s="74" t="s">
        <v>15</v>
      </c>
      <c r="C434" s="75" t="s">
        <v>460</v>
      </c>
      <c r="D434" s="76" t="s">
        <v>408</v>
      </c>
      <c r="E434" s="77" t="n">
        <v>30</v>
      </c>
      <c r="F434" s="78" t="s">
        <v>17</v>
      </c>
      <c r="G434" s="79" t="s">
        <v>381</v>
      </c>
      <c r="H434" s="41" t="n">
        <v>12</v>
      </c>
    </row>
    <row r="435" s="33" customFormat="true" ht="14.25" hidden="false" customHeight="true" outlineLevel="0" collapsed="false">
      <c r="A435" s="34" t="n">
        <f aca="false">A434+1</f>
        <v>428</v>
      </c>
      <c r="B435" s="74" t="s">
        <v>15</v>
      </c>
      <c r="C435" s="75" t="s">
        <v>461</v>
      </c>
      <c r="D435" s="76" t="s">
        <v>438</v>
      </c>
      <c r="E435" s="77" t="n">
        <v>215</v>
      </c>
      <c r="F435" s="78" t="s">
        <v>17</v>
      </c>
      <c r="G435" s="79" t="s">
        <v>384</v>
      </c>
      <c r="H435" s="41" t="n">
        <v>172</v>
      </c>
    </row>
    <row r="436" s="33" customFormat="true" ht="14.25" hidden="false" customHeight="true" outlineLevel="0" collapsed="false">
      <c r="A436" s="34" t="n">
        <f aca="false">A435+1</f>
        <v>429</v>
      </c>
      <c r="B436" s="74" t="s">
        <v>15</v>
      </c>
      <c r="C436" s="75" t="s">
        <v>462</v>
      </c>
      <c r="D436" s="76" t="s">
        <v>463</v>
      </c>
      <c r="E436" s="77" t="n">
        <v>78</v>
      </c>
      <c r="F436" s="78" t="s">
        <v>17</v>
      </c>
      <c r="G436" s="79" t="s">
        <v>381</v>
      </c>
      <c r="H436" s="41" t="n">
        <v>31.2</v>
      </c>
    </row>
    <row r="437" s="33" customFormat="true" ht="14.25" hidden="false" customHeight="true" outlineLevel="0" collapsed="false">
      <c r="A437" s="34" t="n">
        <f aca="false">A436+1</f>
        <v>430</v>
      </c>
      <c r="B437" s="74" t="s">
        <v>15</v>
      </c>
      <c r="C437" s="75" t="s">
        <v>464</v>
      </c>
      <c r="D437" s="76" t="s">
        <v>401</v>
      </c>
      <c r="E437" s="77" t="n">
        <v>250</v>
      </c>
      <c r="F437" s="78" t="s">
        <v>17</v>
      </c>
      <c r="G437" s="79" t="s">
        <v>386</v>
      </c>
      <c r="H437" s="41" t="n">
        <v>50</v>
      </c>
    </row>
    <row r="438" s="33" customFormat="true" ht="14.25" hidden="false" customHeight="true" outlineLevel="0" collapsed="false">
      <c r="A438" s="34" t="n">
        <f aca="false">A437+1</f>
        <v>431</v>
      </c>
      <c r="B438" s="74" t="s">
        <v>15</v>
      </c>
      <c r="C438" s="75" t="s">
        <v>465</v>
      </c>
      <c r="D438" s="76" t="s">
        <v>466</v>
      </c>
      <c r="E438" s="77" t="n">
        <v>206</v>
      </c>
      <c r="F438" s="78" t="s">
        <v>17</v>
      </c>
      <c r="G438" s="79" t="s">
        <v>386</v>
      </c>
      <c r="H438" s="41" t="n">
        <v>41.2</v>
      </c>
    </row>
    <row r="439" s="33" customFormat="true" ht="14.25" hidden="false" customHeight="true" outlineLevel="0" collapsed="false">
      <c r="A439" s="34" t="n">
        <f aca="false">A438+1</f>
        <v>432</v>
      </c>
      <c r="B439" s="74" t="s">
        <v>15</v>
      </c>
      <c r="C439" s="75" t="s">
        <v>467</v>
      </c>
      <c r="D439" s="76" t="s">
        <v>383</v>
      </c>
      <c r="E439" s="77" t="n">
        <v>210</v>
      </c>
      <c r="F439" s="78" t="s">
        <v>17</v>
      </c>
      <c r="G439" s="79" t="s">
        <v>381</v>
      </c>
      <c r="H439" s="41" t="n">
        <v>84</v>
      </c>
    </row>
    <row r="440" s="33" customFormat="true" ht="14.25" hidden="false" customHeight="true" outlineLevel="0" collapsed="false">
      <c r="A440" s="34" t="n">
        <f aca="false">A439+1</f>
        <v>433</v>
      </c>
      <c r="B440" s="74" t="s">
        <v>15</v>
      </c>
      <c r="C440" s="75" t="s">
        <v>468</v>
      </c>
      <c r="D440" s="76" t="s">
        <v>466</v>
      </c>
      <c r="E440" s="77" t="n">
        <v>206</v>
      </c>
      <c r="F440" s="78" t="s">
        <v>17</v>
      </c>
      <c r="G440" s="79" t="s">
        <v>386</v>
      </c>
      <c r="H440" s="41" t="n">
        <v>41.2</v>
      </c>
    </row>
    <row r="441" s="33" customFormat="true" ht="14.25" hidden="false" customHeight="true" outlineLevel="0" collapsed="false">
      <c r="A441" s="34" t="n">
        <f aca="false">A440+1</f>
        <v>434</v>
      </c>
      <c r="B441" s="74" t="s">
        <v>15</v>
      </c>
      <c r="C441" s="75" t="s">
        <v>469</v>
      </c>
      <c r="D441" s="76" t="s">
        <v>393</v>
      </c>
      <c r="E441" s="77" t="n">
        <v>480</v>
      </c>
      <c r="F441" s="78" t="s">
        <v>17</v>
      </c>
      <c r="G441" s="79" t="s">
        <v>391</v>
      </c>
      <c r="H441" s="41" t="n">
        <v>288</v>
      </c>
    </row>
    <row r="442" s="33" customFormat="true" ht="14.25" hidden="false" customHeight="true" outlineLevel="0" collapsed="false">
      <c r="A442" s="34" t="n">
        <f aca="false">A441+1</f>
        <v>435</v>
      </c>
      <c r="B442" s="74" t="s">
        <v>15</v>
      </c>
      <c r="C442" s="75" t="s">
        <v>470</v>
      </c>
      <c r="D442" s="76" t="s">
        <v>401</v>
      </c>
      <c r="E442" s="77" t="n">
        <v>170</v>
      </c>
      <c r="F442" s="78" t="s">
        <v>17</v>
      </c>
      <c r="G442" s="79" t="s">
        <v>459</v>
      </c>
      <c r="H442" s="41" t="n">
        <v>544</v>
      </c>
    </row>
    <row r="443" s="33" customFormat="true" ht="14.25" hidden="false" customHeight="true" outlineLevel="0" collapsed="false">
      <c r="A443" s="34" t="n">
        <f aca="false">A442+1</f>
        <v>436</v>
      </c>
      <c r="B443" s="74" t="s">
        <v>15</v>
      </c>
      <c r="C443" s="75" t="s">
        <v>471</v>
      </c>
      <c r="D443" s="76" t="s">
        <v>397</v>
      </c>
      <c r="E443" s="77" t="n">
        <v>860</v>
      </c>
      <c r="F443" s="78" t="s">
        <v>72</v>
      </c>
      <c r="G443" s="79" t="s">
        <v>381</v>
      </c>
      <c r="H443" s="41" t="n">
        <v>344</v>
      </c>
    </row>
    <row r="444" s="33" customFormat="true" ht="14.25" hidden="false" customHeight="true" outlineLevel="0" collapsed="false">
      <c r="A444" s="34" t="n">
        <f aca="false">A443+1</f>
        <v>437</v>
      </c>
      <c r="B444" s="74" t="s">
        <v>15</v>
      </c>
      <c r="C444" s="75" t="s">
        <v>472</v>
      </c>
      <c r="D444" s="76" t="s">
        <v>408</v>
      </c>
      <c r="E444" s="77" t="n">
        <v>30</v>
      </c>
      <c r="F444" s="78" t="s">
        <v>17</v>
      </c>
      <c r="G444" s="79" t="s">
        <v>386</v>
      </c>
      <c r="H444" s="41" t="n">
        <v>6</v>
      </c>
    </row>
    <row r="445" s="33" customFormat="true" ht="14.25" hidden="false" customHeight="true" outlineLevel="0" collapsed="false">
      <c r="A445" s="34" t="n">
        <f aca="false">A444+1</f>
        <v>438</v>
      </c>
      <c r="B445" s="74" t="s">
        <v>15</v>
      </c>
      <c r="C445" s="75" t="s">
        <v>473</v>
      </c>
      <c r="D445" s="76" t="s">
        <v>408</v>
      </c>
      <c r="E445" s="77" t="n">
        <v>96</v>
      </c>
      <c r="F445" s="78" t="s">
        <v>17</v>
      </c>
      <c r="G445" s="79" t="s">
        <v>384</v>
      </c>
      <c r="H445" s="41" t="n">
        <v>76.8</v>
      </c>
    </row>
    <row r="446" s="33" customFormat="true" ht="14.25" hidden="false" customHeight="true" outlineLevel="0" collapsed="false">
      <c r="A446" s="34" t="n">
        <f aca="false">A445+1</f>
        <v>439</v>
      </c>
      <c r="B446" s="74" t="s">
        <v>15</v>
      </c>
      <c r="C446" s="75" t="s">
        <v>474</v>
      </c>
      <c r="D446" s="76" t="s">
        <v>397</v>
      </c>
      <c r="E446" s="77" t="n">
        <v>660</v>
      </c>
      <c r="F446" s="78" t="s">
        <v>72</v>
      </c>
      <c r="G446" s="79" t="s">
        <v>381</v>
      </c>
      <c r="H446" s="41" t="n">
        <v>264</v>
      </c>
    </row>
    <row r="447" s="33" customFormat="true" ht="14.25" hidden="false" customHeight="true" outlineLevel="0" collapsed="false">
      <c r="A447" s="34" t="n">
        <f aca="false">A446+1</f>
        <v>440</v>
      </c>
      <c r="B447" s="74" t="s">
        <v>15</v>
      </c>
      <c r="C447" s="75" t="s">
        <v>475</v>
      </c>
      <c r="D447" s="76" t="s">
        <v>476</v>
      </c>
      <c r="E447" s="77" t="n">
        <v>65</v>
      </c>
      <c r="F447" s="78" t="s">
        <v>17</v>
      </c>
      <c r="G447" s="79" t="s">
        <v>386</v>
      </c>
      <c r="H447" s="41" t="n">
        <v>13</v>
      </c>
    </row>
    <row r="448" s="33" customFormat="true" ht="14.25" hidden="false" customHeight="true" outlineLevel="0" collapsed="false">
      <c r="A448" s="34" t="n">
        <f aca="false">A447+1</f>
        <v>441</v>
      </c>
      <c r="B448" s="74" t="s">
        <v>15</v>
      </c>
      <c r="C448" s="75" t="s">
        <v>477</v>
      </c>
      <c r="D448" s="76" t="s">
        <v>380</v>
      </c>
      <c r="E448" s="77" t="n">
        <v>5</v>
      </c>
      <c r="F448" s="78" t="s">
        <v>17</v>
      </c>
      <c r="G448" s="79" t="s">
        <v>391</v>
      </c>
      <c r="H448" s="41" t="n">
        <v>3</v>
      </c>
    </row>
    <row r="449" s="33" customFormat="true" ht="14.25" hidden="false" customHeight="true" outlineLevel="0" collapsed="false">
      <c r="A449" s="34" t="n">
        <f aca="false">A448+1</f>
        <v>442</v>
      </c>
      <c r="B449" s="74" t="s">
        <v>15</v>
      </c>
      <c r="C449" s="75" t="s">
        <v>478</v>
      </c>
      <c r="D449" s="76" t="s">
        <v>380</v>
      </c>
      <c r="E449" s="77" t="n">
        <v>5</v>
      </c>
      <c r="F449" s="78" t="s">
        <v>17</v>
      </c>
      <c r="G449" s="79" t="s">
        <v>391</v>
      </c>
      <c r="H449" s="41" t="n">
        <v>3</v>
      </c>
    </row>
    <row r="450" s="33" customFormat="true" ht="14.25" hidden="false" customHeight="true" outlineLevel="0" collapsed="false">
      <c r="A450" s="34" t="n">
        <f aca="false">A449+1</f>
        <v>443</v>
      </c>
      <c r="B450" s="74" t="s">
        <v>15</v>
      </c>
      <c r="C450" s="75" t="s">
        <v>479</v>
      </c>
      <c r="D450" s="76" t="s">
        <v>380</v>
      </c>
      <c r="E450" s="77" t="n">
        <v>5</v>
      </c>
      <c r="F450" s="78" t="s">
        <v>17</v>
      </c>
      <c r="G450" s="79" t="s">
        <v>384</v>
      </c>
      <c r="H450" s="41" t="n">
        <v>4</v>
      </c>
    </row>
    <row r="451" s="33" customFormat="true" ht="14.25" hidden="false" customHeight="true" outlineLevel="0" collapsed="false">
      <c r="A451" s="34" t="n">
        <f aca="false">A450+1</f>
        <v>444</v>
      </c>
      <c r="B451" s="74" t="s">
        <v>15</v>
      </c>
      <c r="C451" s="75" t="s">
        <v>480</v>
      </c>
      <c r="D451" s="76" t="s">
        <v>380</v>
      </c>
      <c r="E451" s="77" t="n">
        <v>5</v>
      </c>
      <c r="F451" s="78" t="s">
        <v>17</v>
      </c>
      <c r="G451" s="79" t="s">
        <v>381</v>
      </c>
      <c r="H451" s="41" t="n">
        <v>2</v>
      </c>
    </row>
    <row r="452" s="33" customFormat="true" ht="14.25" hidden="false" customHeight="true" outlineLevel="0" collapsed="false">
      <c r="A452" s="34" t="n">
        <f aca="false">A451+1</f>
        <v>445</v>
      </c>
      <c r="B452" s="74" t="s">
        <v>15</v>
      </c>
      <c r="C452" s="75" t="s">
        <v>481</v>
      </c>
      <c r="D452" s="76" t="s">
        <v>380</v>
      </c>
      <c r="E452" s="77" t="n">
        <v>5</v>
      </c>
      <c r="F452" s="78" t="s">
        <v>17</v>
      </c>
      <c r="G452" s="79" t="s">
        <v>384</v>
      </c>
      <c r="H452" s="41" t="n">
        <v>4</v>
      </c>
    </row>
    <row r="453" s="33" customFormat="true" ht="14.25" hidden="false" customHeight="true" outlineLevel="0" collapsed="false">
      <c r="A453" s="34" t="n">
        <f aca="false">A452+1</f>
        <v>446</v>
      </c>
      <c r="B453" s="74" t="s">
        <v>15</v>
      </c>
      <c r="C453" s="75" t="s">
        <v>482</v>
      </c>
      <c r="D453" s="76" t="s">
        <v>380</v>
      </c>
      <c r="E453" s="77" t="n">
        <v>10</v>
      </c>
      <c r="F453" s="78" t="s">
        <v>17</v>
      </c>
      <c r="G453" s="79" t="s">
        <v>483</v>
      </c>
      <c r="H453" s="41" t="n">
        <v>22</v>
      </c>
    </row>
    <row r="454" s="33" customFormat="true" ht="14.25" hidden="false" customHeight="true" outlineLevel="0" collapsed="false">
      <c r="A454" s="34" t="n">
        <f aca="false">A453+1</f>
        <v>447</v>
      </c>
      <c r="B454" s="74" t="s">
        <v>15</v>
      </c>
      <c r="C454" s="75" t="s">
        <v>484</v>
      </c>
      <c r="D454" s="76" t="s">
        <v>401</v>
      </c>
      <c r="E454" s="77" t="n">
        <v>170</v>
      </c>
      <c r="F454" s="78" t="s">
        <v>17</v>
      </c>
      <c r="G454" s="79" t="s">
        <v>485</v>
      </c>
      <c r="H454" s="41" t="n">
        <v>272</v>
      </c>
    </row>
    <row r="455" s="33" customFormat="true" ht="14.25" hidden="false" customHeight="true" outlineLevel="0" collapsed="false">
      <c r="A455" s="34" t="n">
        <f aca="false">A454+1</f>
        <v>448</v>
      </c>
      <c r="B455" s="74" t="s">
        <v>15</v>
      </c>
      <c r="C455" s="75" t="s">
        <v>486</v>
      </c>
      <c r="D455" s="76" t="s">
        <v>380</v>
      </c>
      <c r="E455" s="77" t="n">
        <v>8</v>
      </c>
      <c r="F455" s="78" t="s">
        <v>17</v>
      </c>
      <c r="G455" s="79" t="s">
        <v>487</v>
      </c>
      <c r="H455" s="41" t="n">
        <v>72</v>
      </c>
    </row>
    <row r="456" s="33" customFormat="true" ht="14.25" hidden="false" customHeight="true" outlineLevel="0" collapsed="false">
      <c r="A456" s="34" t="n">
        <f aca="false">A455+1</f>
        <v>449</v>
      </c>
      <c r="B456" s="74" t="s">
        <v>15</v>
      </c>
      <c r="C456" s="75" t="s">
        <v>488</v>
      </c>
      <c r="D456" s="76" t="s">
        <v>380</v>
      </c>
      <c r="E456" s="77" t="n">
        <v>8</v>
      </c>
      <c r="F456" s="78" t="s">
        <v>17</v>
      </c>
      <c r="G456" s="79" t="s">
        <v>409</v>
      </c>
      <c r="H456" s="41" t="n">
        <v>8</v>
      </c>
    </row>
    <row r="457" s="33" customFormat="true" ht="14.25" hidden="false" customHeight="true" outlineLevel="0" collapsed="false">
      <c r="A457" s="34" t="n">
        <f aca="false">A456+1</f>
        <v>450</v>
      </c>
      <c r="B457" s="74" t="s">
        <v>15</v>
      </c>
      <c r="C457" s="75" t="s">
        <v>489</v>
      </c>
      <c r="D457" s="76" t="s">
        <v>380</v>
      </c>
      <c r="E457" s="77" t="n">
        <v>8</v>
      </c>
      <c r="F457" s="78" t="s">
        <v>17</v>
      </c>
      <c r="G457" s="79" t="s">
        <v>490</v>
      </c>
      <c r="H457" s="41" t="n">
        <v>75.2</v>
      </c>
    </row>
    <row r="458" s="33" customFormat="true" ht="14.25" hidden="false" customHeight="true" outlineLevel="0" collapsed="false">
      <c r="A458" s="34" t="n">
        <f aca="false">A457+1</f>
        <v>451</v>
      </c>
      <c r="B458" s="74" t="s">
        <v>15</v>
      </c>
      <c r="C458" s="75" t="s">
        <v>491</v>
      </c>
      <c r="D458" s="76" t="s">
        <v>380</v>
      </c>
      <c r="E458" s="77" t="n">
        <v>8</v>
      </c>
      <c r="F458" s="78" t="s">
        <v>17</v>
      </c>
      <c r="G458" s="79" t="s">
        <v>492</v>
      </c>
      <c r="H458" s="41" t="n">
        <v>11.2</v>
      </c>
    </row>
    <row r="459" s="33" customFormat="true" ht="14.25" hidden="false" customHeight="true" outlineLevel="0" collapsed="false">
      <c r="A459" s="34" t="n">
        <f aca="false">A458+1</f>
        <v>452</v>
      </c>
      <c r="B459" s="74" t="s">
        <v>15</v>
      </c>
      <c r="C459" s="75" t="s">
        <v>493</v>
      </c>
      <c r="D459" s="76" t="s">
        <v>380</v>
      </c>
      <c r="E459" s="77" t="n">
        <v>10</v>
      </c>
      <c r="F459" s="78" t="s">
        <v>17</v>
      </c>
      <c r="G459" s="79" t="s">
        <v>494</v>
      </c>
      <c r="H459" s="41" t="n">
        <v>30</v>
      </c>
    </row>
    <row r="460" s="33" customFormat="true" ht="14.25" hidden="false" customHeight="true" outlineLevel="0" collapsed="false">
      <c r="A460" s="34" t="n">
        <f aca="false">A459+1</f>
        <v>453</v>
      </c>
      <c r="B460" s="74" t="s">
        <v>15</v>
      </c>
      <c r="C460" s="75" t="s">
        <v>495</v>
      </c>
      <c r="D460" s="76" t="s">
        <v>380</v>
      </c>
      <c r="E460" s="77" t="n">
        <v>8</v>
      </c>
      <c r="F460" s="78" t="s">
        <v>17</v>
      </c>
      <c r="G460" s="79" t="s">
        <v>381</v>
      </c>
      <c r="H460" s="41" t="n">
        <v>3.2</v>
      </c>
    </row>
    <row r="461" s="33" customFormat="true" ht="14.25" hidden="false" customHeight="true" outlineLevel="0" collapsed="false">
      <c r="A461" s="34" t="n">
        <f aca="false">A460+1</f>
        <v>454</v>
      </c>
      <c r="B461" s="74" t="s">
        <v>15</v>
      </c>
      <c r="C461" s="75" t="s">
        <v>496</v>
      </c>
      <c r="D461" s="76" t="s">
        <v>425</v>
      </c>
      <c r="E461" s="77" t="n">
        <v>20</v>
      </c>
      <c r="F461" s="78" t="s">
        <v>65</v>
      </c>
      <c r="G461" s="79" t="s">
        <v>428</v>
      </c>
      <c r="H461" s="41" t="n">
        <v>96</v>
      </c>
    </row>
    <row r="462" s="33" customFormat="true" ht="14.25" hidden="false" customHeight="true" outlineLevel="0" collapsed="false">
      <c r="A462" s="34" t="n">
        <f aca="false">A461+1</f>
        <v>455</v>
      </c>
      <c r="B462" s="74" t="s">
        <v>15</v>
      </c>
      <c r="C462" s="75" t="s">
        <v>497</v>
      </c>
      <c r="D462" s="76" t="s">
        <v>498</v>
      </c>
      <c r="E462" s="77" t="n">
        <v>38</v>
      </c>
      <c r="F462" s="78" t="s">
        <v>17</v>
      </c>
      <c r="G462" s="79" t="s">
        <v>381</v>
      </c>
      <c r="H462" s="41" t="n">
        <v>15.2</v>
      </c>
    </row>
    <row r="463" s="33" customFormat="true" ht="14.25" hidden="false" customHeight="true" outlineLevel="0" collapsed="false">
      <c r="A463" s="34" t="n">
        <f aca="false">A462+1</f>
        <v>456</v>
      </c>
      <c r="B463" s="74" t="s">
        <v>15</v>
      </c>
      <c r="C463" s="75" t="s">
        <v>499</v>
      </c>
      <c r="D463" s="76" t="s">
        <v>498</v>
      </c>
      <c r="E463" s="77" t="n">
        <v>38</v>
      </c>
      <c r="F463" s="78" t="s">
        <v>17</v>
      </c>
      <c r="G463" s="79" t="s">
        <v>381</v>
      </c>
      <c r="H463" s="41" t="n">
        <v>15.2</v>
      </c>
    </row>
    <row r="464" s="33" customFormat="true" ht="14.25" hidden="false" customHeight="true" outlineLevel="0" collapsed="false">
      <c r="A464" s="34" t="n">
        <f aca="false">A463+1</f>
        <v>457</v>
      </c>
      <c r="B464" s="74" t="s">
        <v>15</v>
      </c>
      <c r="C464" s="75" t="s">
        <v>500</v>
      </c>
      <c r="D464" s="76" t="s">
        <v>498</v>
      </c>
      <c r="E464" s="77" t="n">
        <v>44</v>
      </c>
      <c r="F464" s="78" t="s">
        <v>17</v>
      </c>
      <c r="G464" s="79" t="s">
        <v>389</v>
      </c>
      <c r="H464" s="41" t="n">
        <v>176</v>
      </c>
    </row>
    <row r="465" s="33" customFormat="true" ht="14.25" hidden="false" customHeight="true" outlineLevel="0" collapsed="false">
      <c r="A465" s="34" t="n">
        <f aca="false">A464+1</f>
        <v>458</v>
      </c>
      <c r="B465" s="74" t="s">
        <v>15</v>
      </c>
      <c r="C465" s="75" t="s">
        <v>501</v>
      </c>
      <c r="D465" s="76" t="s">
        <v>498</v>
      </c>
      <c r="E465" s="77" t="n">
        <v>50</v>
      </c>
      <c r="F465" s="78" t="s">
        <v>17</v>
      </c>
      <c r="G465" s="79" t="s">
        <v>409</v>
      </c>
      <c r="H465" s="41" t="n">
        <v>50</v>
      </c>
    </row>
    <row r="466" s="33" customFormat="true" ht="14.25" hidden="false" customHeight="true" outlineLevel="0" collapsed="false">
      <c r="A466" s="34" t="n">
        <f aca="false">A465+1</f>
        <v>459</v>
      </c>
      <c r="B466" s="74" t="s">
        <v>15</v>
      </c>
      <c r="C466" s="75" t="s">
        <v>502</v>
      </c>
      <c r="D466" s="76" t="s">
        <v>498</v>
      </c>
      <c r="E466" s="77" t="n">
        <v>40</v>
      </c>
      <c r="F466" s="78" t="s">
        <v>17</v>
      </c>
      <c r="G466" s="79" t="s">
        <v>384</v>
      </c>
      <c r="H466" s="41" t="n">
        <v>32</v>
      </c>
    </row>
    <row r="467" s="33" customFormat="true" ht="14.25" hidden="false" customHeight="true" outlineLevel="0" collapsed="false">
      <c r="A467" s="34" t="n">
        <f aca="false">A466+1</f>
        <v>460</v>
      </c>
      <c r="B467" s="74" t="s">
        <v>15</v>
      </c>
      <c r="C467" s="75" t="s">
        <v>503</v>
      </c>
      <c r="D467" s="76" t="s">
        <v>498</v>
      </c>
      <c r="E467" s="77" t="n">
        <v>40</v>
      </c>
      <c r="F467" s="78" t="s">
        <v>17</v>
      </c>
      <c r="G467" s="79" t="s">
        <v>384</v>
      </c>
      <c r="H467" s="41" t="n">
        <v>32</v>
      </c>
    </row>
    <row r="468" s="33" customFormat="true" ht="14.25" hidden="false" customHeight="true" outlineLevel="0" collapsed="false">
      <c r="A468" s="34" t="n">
        <f aca="false">A467+1</f>
        <v>461</v>
      </c>
      <c r="B468" s="74" t="s">
        <v>15</v>
      </c>
      <c r="C468" s="75" t="s">
        <v>504</v>
      </c>
      <c r="D468" s="76" t="s">
        <v>498</v>
      </c>
      <c r="E468" s="77" t="n">
        <v>42</v>
      </c>
      <c r="F468" s="78" t="s">
        <v>17</v>
      </c>
      <c r="G468" s="79" t="s">
        <v>391</v>
      </c>
      <c r="H468" s="41" t="n">
        <v>25.2</v>
      </c>
    </row>
    <row r="469" s="33" customFormat="true" ht="14.25" hidden="false" customHeight="true" outlineLevel="0" collapsed="false">
      <c r="A469" s="34" t="n">
        <f aca="false">A468+1</f>
        <v>462</v>
      </c>
      <c r="B469" s="74" t="s">
        <v>15</v>
      </c>
      <c r="C469" s="75" t="s">
        <v>505</v>
      </c>
      <c r="D469" s="76" t="s">
        <v>498</v>
      </c>
      <c r="E469" s="77" t="n">
        <v>53</v>
      </c>
      <c r="F469" s="78" t="s">
        <v>17</v>
      </c>
      <c r="G469" s="79" t="s">
        <v>434</v>
      </c>
      <c r="H469" s="41" t="n">
        <v>318</v>
      </c>
    </row>
    <row r="470" s="33" customFormat="true" ht="14.25" hidden="false" customHeight="true" outlineLevel="0" collapsed="false">
      <c r="A470" s="34" t="n">
        <f aca="false">A469+1</f>
        <v>463</v>
      </c>
      <c r="B470" s="74" t="s">
        <v>15</v>
      </c>
      <c r="C470" s="75" t="s">
        <v>506</v>
      </c>
      <c r="D470" s="76" t="s">
        <v>498</v>
      </c>
      <c r="E470" s="77" t="n">
        <v>44</v>
      </c>
      <c r="F470" s="78" t="s">
        <v>17</v>
      </c>
      <c r="G470" s="79" t="s">
        <v>409</v>
      </c>
      <c r="H470" s="41" t="n">
        <v>44</v>
      </c>
    </row>
    <row r="471" s="33" customFormat="true" ht="14.25" hidden="false" customHeight="true" outlineLevel="0" collapsed="false">
      <c r="A471" s="34" t="n">
        <f aca="false">A470+1</f>
        <v>464</v>
      </c>
      <c r="B471" s="74" t="s">
        <v>15</v>
      </c>
      <c r="C471" s="75" t="s">
        <v>507</v>
      </c>
      <c r="D471" s="76" t="s">
        <v>498</v>
      </c>
      <c r="E471" s="77" t="n">
        <v>40</v>
      </c>
      <c r="F471" s="78" t="s">
        <v>17</v>
      </c>
      <c r="G471" s="79" t="s">
        <v>384</v>
      </c>
      <c r="H471" s="41" t="n">
        <v>32</v>
      </c>
    </row>
    <row r="472" s="33" customFormat="true" ht="14.25" hidden="false" customHeight="true" outlineLevel="0" collapsed="false">
      <c r="A472" s="34" t="n">
        <f aca="false">A471+1</f>
        <v>465</v>
      </c>
      <c r="B472" s="74" t="s">
        <v>15</v>
      </c>
      <c r="C472" s="75" t="s">
        <v>508</v>
      </c>
      <c r="D472" s="76" t="s">
        <v>509</v>
      </c>
      <c r="E472" s="77" t="n">
        <v>1200</v>
      </c>
      <c r="F472" s="78" t="s">
        <v>17</v>
      </c>
      <c r="G472" s="79" t="s">
        <v>386</v>
      </c>
      <c r="H472" s="41" t="n">
        <v>240</v>
      </c>
    </row>
    <row r="473" s="33" customFormat="true" ht="14.25" hidden="false" customHeight="true" outlineLevel="0" collapsed="false">
      <c r="A473" s="34" t="n">
        <f aca="false">A472+1</f>
        <v>466</v>
      </c>
      <c r="B473" s="74" t="s">
        <v>15</v>
      </c>
      <c r="C473" s="75" t="s">
        <v>510</v>
      </c>
      <c r="D473" s="76" t="s">
        <v>511</v>
      </c>
      <c r="E473" s="77" t="n">
        <v>68</v>
      </c>
      <c r="F473" s="78" t="s">
        <v>17</v>
      </c>
      <c r="G473" s="79" t="s">
        <v>386</v>
      </c>
      <c r="H473" s="41" t="n">
        <v>13.6</v>
      </c>
    </row>
    <row r="474" s="33" customFormat="true" ht="14.25" hidden="false" customHeight="true" outlineLevel="0" collapsed="false">
      <c r="A474" s="34" t="n">
        <f aca="false">A473+1</f>
        <v>467</v>
      </c>
      <c r="B474" s="74" t="s">
        <v>15</v>
      </c>
      <c r="C474" s="75" t="s">
        <v>512</v>
      </c>
      <c r="D474" s="76" t="s">
        <v>380</v>
      </c>
      <c r="E474" s="77" t="n">
        <v>10</v>
      </c>
      <c r="F474" s="78" t="s">
        <v>17</v>
      </c>
      <c r="G474" s="79" t="s">
        <v>386</v>
      </c>
      <c r="H474" s="41" t="n">
        <v>2</v>
      </c>
    </row>
    <row r="475" s="33" customFormat="true" ht="14.25" hidden="false" customHeight="true" outlineLevel="0" collapsed="false">
      <c r="A475" s="34" t="n">
        <f aca="false">A474+1</f>
        <v>468</v>
      </c>
      <c r="B475" s="74" t="s">
        <v>15</v>
      </c>
      <c r="C475" s="75" t="s">
        <v>513</v>
      </c>
      <c r="D475" s="76" t="s">
        <v>498</v>
      </c>
      <c r="E475" s="77" t="n">
        <v>50</v>
      </c>
      <c r="F475" s="78" t="s">
        <v>17</v>
      </c>
      <c r="G475" s="79" t="s">
        <v>386</v>
      </c>
      <c r="H475" s="41" t="n">
        <v>10</v>
      </c>
    </row>
    <row r="476" s="33" customFormat="true" ht="14.25" hidden="false" customHeight="true" outlineLevel="0" collapsed="false">
      <c r="A476" s="34" t="n">
        <f aca="false">A475+1</f>
        <v>469</v>
      </c>
      <c r="B476" s="74" t="s">
        <v>15</v>
      </c>
      <c r="C476" s="75" t="s">
        <v>514</v>
      </c>
      <c r="D476" s="76" t="s">
        <v>515</v>
      </c>
      <c r="E476" s="77" t="n">
        <v>86</v>
      </c>
      <c r="F476" s="78" t="s">
        <v>17</v>
      </c>
      <c r="G476" s="79" t="s">
        <v>386</v>
      </c>
      <c r="H476" s="41" t="n">
        <v>17.2</v>
      </c>
    </row>
    <row r="477" s="33" customFormat="true" ht="14.25" hidden="false" customHeight="true" outlineLevel="0" collapsed="false">
      <c r="A477" s="34" t="n">
        <f aca="false">A476+1</f>
        <v>470</v>
      </c>
      <c r="B477" s="74" t="s">
        <v>15</v>
      </c>
      <c r="C477" s="75" t="s">
        <v>516</v>
      </c>
      <c r="D477" s="76" t="s">
        <v>517</v>
      </c>
      <c r="E477" s="77" t="n">
        <v>25</v>
      </c>
      <c r="F477" s="78" t="s">
        <v>17</v>
      </c>
      <c r="G477" s="79" t="s">
        <v>381</v>
      </c>
      <c r="H477" s="41" t="n">
        <v>10</v>
      </c>
    </row>
    <row r="478" s="33" customFormat="true" ht="14.25" hidden="false" customHeight="true" outlineLevel="0" collapsed="false">
      <c r="A478" s="34" t="n">
        <f aca="false">A477+1</f>
        <v>471</v>
      </c>
      <c r="B478" s="74" t="s">
        <v>15</v>
      </c>
      <c r="C478" s="75" t="s">
        <v>518</v>
      </c>
      <c r="D478" s="76" t="s">
        <v>519</v>
      </c>
      <c r="E478" s="77" t="n">
        <v>145</v>
      </c>
      <c r="F478" s="78" t="s">
        <v>17</v>
      </c>
      <c r="G478" s="79" t="s">
        <v>386</v>
      </c>
      <c r="H478" s="41" t="n">
        <v>29</v>
      </c>
    </row>
    <row r="479" s="33" customFormat="true" ht="14.25" hidden="false" customHeight="true" outlineLevel="0" collapsed="false">
      <c r="A479" s="34" t="n">
        <f aca="false">A478+1</f>
        <v>472</v>
      </c>
      <c r="B479" s="74" t="s">
        <v>15</v>
      </c>
      <c r="C479" s="75" t="s">
        <v>520</v>
      </c>
      <c r="D479" s="76" t="s">
        <v>397</v>
      </c>
      <c r="E479" s="77" t="n">
        <v>260</v>
      </c>
      <c r="F479" s="78" t="s">
        <v>72</v>
      </c>
      <c r="G479" s="79" t="s">
        <v>386</v>
      </c>
      <c r="H479" s="41" t="n">
        <v>52</v>
      </c>
    </row>
    <row r="480" s="33" customFormat="true" ht="14.25" hidden="false" customHeight="true" outlineLevel="0" collapsed="false">
      <c r="A480" s="34" t="n">
        <f aca="false">A479+1</f>
        <v>473</v>
      </c>
      <c r="B480" s="74" t="s">
        <v>15</v>
      </c>
      <c r="C480" s="75" t="s">
        <v>521</v>
      </c>
      <c r="D480" s="76" t="s">
        <v>406</v>
      </c>
      <c r="E480" s="77" t="n">
        <v>206</v>
      </c>
      <c r="F480" s="78" t="s">
        <v>17</v>
      </c>
      <c r="G480" s="79" t="s">
        <v>386</v>
      </c>
      <c r="H480" s="41" t="n">
        <v>41.2</v>
      </c>
    </row>
    <row r="481" s="33" customFormat="true" ht="14.25" hidden="false" customHeight="true" outlineLevel="0" collapsed="false">
      <c r="A481" s="34" t="n">
        <f aca="false">A480+1</f>
        <v>474</v>
      </c>
      <c r="B481" s="74" t="s">
        <v>15</v>
      </c>
      <c r="C481" s="75" t="s">
        <v>522</v>
      </c>
      <c r="D481" s="76" t="s">
        <v>416</v>
      </c>
      <c r="E481" s="77" t="n">
        <v>85</v>
      </c>
      <c r="F481" s="78" t="s">
        <v>17</v>
      </c>
      <c r="G481" s="79" t="s">
        <v>523</v>
      </c>
      <c r="H481" s="41" t="n">
        <v>442</v>
      </c>
    </row>
    <row r="482" s="33" customFormat="true" ht="14.25" hidden="false" customHeight="true" outlineLevel="0" collapsed="false">
      <c r="A482" s="34" t="n">
        <f aca="false">A481+1</f>
        <v>475</v>
      </c>
      <c r="B482" s="74" t="s">
        <v>15</v>
      </c>
      <c r="C482" s="75" t="s">
        <v>524</v>
      </c>
      <c r="D482" s="76" t="s">
        <v>525</v>
      </c>
      <c r="E482" s="77" t="n">
        <v>52</v>
      </c>
      <c r="F482" s="78" t="s">
        <v>17</v>
      </c>
      <c r="G482" s="79" t="s">
        <v>428</v>
      </c>
      <c r="H482" s="41" t="n">
        <v>249.6</v>
      </c>
    </row>
    <row r="483" s="33" customFormat="true" ht="14.25" hidden="false" customHeight="true" outlineLevel="0" collapsed="false">
      <c r="A483" s="34" t="n">
        <f aca="false">A482+1</f>
        <v>476</v>
      </c>
      <c r="B483" s="74" t="s">
        <v>15</v>
      </c>
      <c r="C483" s="75" t="s">
        <v>526</v>
      </c>
      <c r="D483" s="76" t="s">
        <v>527</v>
      </c>
      <c r="E483" s="77" t="n">
        <v>95</v>
      </c>
      <c r="F483" s="78" t="s">
        <v>17</v>
      </c>
      <c r="G483" s="79" t="s">
        <v>448</v>
      </c>
      <c r="H483" s="41" t="n">
        <v>228</v>
      </c>
    </row>
    <row r="484" s="33" customFormat="true" ht="14.25" hidden="false" customHeight="true" outlineLevel="0" collapsed="false">
      <c r="A484" s="34" t="n">
        <f aca="false">A483+1</f>
        <v>477</v>
      </c>
      <c r="B484" s="74" t="s">
        <v>15</v>
      </c>
      <c r="C484" s="75" t="s">
        <v>528</v>
      </c>
      <c r="D484" s="76" t="s">
        <v>529</v>
      </c>
      <c r="E484" s="77" t="n">
        <v>20</v>
      </c>
      <c r="F484" s="78" t="s">
        <v>17</v>
      </c>
      <c r="G484" s="79" t="s">
        <v>428</v>
      </c>
      <c r="H484" s="41" t="n">
        <v>96</v>
      </c>
    </row>
    <row r="485" s="33" customFormat="true" ht="14.25" hidden="false" customHeight="true" outlineLevel="0" collapsed="false">
      <c r="A485" s="34" t="n">
        <f aca="false">A484+1</f>
        <v>478</v>
      </c>
      <c r="B485" s="74" t="s">
        <v>15</v>
      </c>
      <c r="C485" s="75" t="s">
        <v>530</v>
      </c>
      <c r="D485" s="76" t="s">
        <v>397</v>
      </c>
      <c r="E485" s="77" t="n">
        <v>260</v>
      </c>
      <c r="F485" s="78" t="s">
        <v>72</v>
      </c>
      <c r="G485" s="79" t="s">
        <v>386</v>
      </c>
      <c r="H485" s="41" t="n">
        <v>52</v>
      </c>
    </row>
    <row r="486" s="33" customFormat="true" ht="14.25" hidden="false" customHeight="true" outlineLevel="0" collapsed="false">
      <c r="A486" s="34" t="n">
        <f aca="false">A485+1</f>
        <v>479</v>
      </c>
      <c r="B486" s="74" t="s">
        <v>15</v>
      </c>
      <c r="C486" s="75" t="s">
        <v>531</v>
      </c>
      <c r="D486" s="76" t="s">
        <v>419</v>
      </c>
      <c r="E486" s="77" t="n">
        <v>360</v>
      </c>
      <c r="F486" s="78" t="s">
        <v>17</v>
      </c>
      <c r="G486" s="79" t="s">
        <v>448</v>
      </c>
      <c r="H486" s="41" t="n">
        <v>864</v>
      </c>
    </row>
    <row r="487" s="33" customFormat="true" ht="14.25" hidden="false" customHeight="true" outlineLevel="0" collapsed="false">
      <c r="A487" s="34" t="n">
        <f aca="false">A486+1</f>
        <v>480</v>
      </c>
      <c r="B487" s="74" t="s">
        <v>15</v>
      </c>
      <c r="C487" s="75" t="s">
        <v>532</v>
      </c>
      <c r="D487" s="76" t="s">
        <v>408</v>
      </c>
      <c r="E487" s="77" t="n">
        <v>210</v>
      </c>
      <c r="F487" s="78" t="s">
        <v>17</v>
      </c>
      <c r="G487" s="79" t="s">
        <v>386</v>
      </c>
      <c r="H487" s="41" t="n">
        <v>42</v>
      </c>
    </row>
    <row r="488" s="33" customFormat="true" ht="14.25" hidden="false" customHeight="true" outlineLevel="0" collapsed="false">
      <c r="A488" s="34" t="n">
        <f aca="false">A487+1</f>
        <v>481</v>
      </c>
      <c r="B488" s="74" t="s">
        <v>15</v>
      </c>
      <c r="C488" s="75" t="s">
        <v>533</v>
      </c>
      <c r="D488" s="76" t="s">
        <v>534</v>
      </c>
      <c r="E488" s="77" t="n">
        <v>40</v>
      </c>
      <c r="F488" s="78" t="s">
        <v>17</v>
      </c>
      <c r="G488" s="79" t="s">
        <v>535</v>
      </c>
      <c r="H488" s="41" t="n">
        <v>144</v>
      </c>
    </row>
    <row r="489" s="33" customFormat="true" ht="14.25" hidden="false" customHeight="true" outlineLevel="0" collapsed="false">
      <c r="A489" s="34" t="n">
        <f aca="false">A488+1</f>
        <v>482</v>
      </c>
      <c r="B489" s="74" t="s">
        <v>15</v>
      </c>
      <c r="C489" s="75" t="s">
        <v>536</v>
      </c>
      <c r="D489" s="76" t="s">
        <v>476</v>
      </c>
      <c r="E489" s="77" t="n">
        <v>65</v>
      </c>
      <c r="F489" s="78" t="s">
        <v>17</v>
      </c>
      <c r="G489" s="79" t="s">
        <v>386</v>
      </c>
      <c r="H489" s="41" t="n">
        <v>13</v>
      </c>
    </row>
    <row r="490" s="33" customFormat="true" ht="14.25" hidden="false" customHeight="true" outlineLevel="0" collapsed="false">
      <c r="A490" s="34" t="n">
        <f aca="false">A489+1</f>
        <v>483</v>
      </c>
      <c r="B490" s="74" t="s">
        <v>15</v>
      </c>
      <c r="C490" s="75" t="s">
        <v>537</v>
      </c>
      <c r="D490" s="76" t="s">
        <v>401</v>
      </c>
      <c r="E490" s="77" t="n">
        <v>250</v>
      </c>
      <c r="F490" s="78" t="s">
        <v>17</v>
      </c>
      <c r="G490" s="79" t="s">
        <v>386</v>
      </c>
      <c r="H490" s="41" t="n">
        <v>50</v>
      </c>
    </row>
    <row r="491" s="33" customFormat="true" ht="14.25" hidden="false" customHeight="true" outlineLevel="0" collapsed="false">
      <c r="A491" s="34" t="n">
        <f aca="false">A490+1</f>
        <v>484</v>
      </c>
      <c r="B491" s="74" t="s">
        <v>15</v>
      </c>
      <c r="C491" s="75" t="s">
        <v>538</v>
      </c>
      <c r="D491" s="76" t="s">
        <v>397</v>
      </c>
      <c r="E491" s="77" t="n">
        <v>660</v>
      </c>
      <c r="F491" s="78" t="s">
        <v>72</v>
      </c>
      <c r="G491" s="79" t="s">
        <v>381</v>
      </c>
      <c r="H491" s="41" t="n">
        <v>264</v>
      </c>
    </row>
    <row r="492" s="33" customFormat="true" ht="14.25" hidden="false" customHeight="true" outlineLevel="0" collapsed="false">
      <c r="A492" s="34" t="n">
        <f aca="false">A491+1</f>
        <v>485</v>
      </c>
      <c r="B492" s="74" t="s">
        <v>15</v>
      </c>
      <c r="C492" s="75" t="s">
        <v>539</v>
      </c>
      <c r="D492" s="76" t="s">
        <v>419</v>
      </c>
      <c r="E492" s="77" t="n">
        <v>360</v>
      </c>
      <c r="F492" s="78" t="s">
        <v>17</v>
      </c>
      <c r="G492" s="79" t="s">
        <v>386</v>
      </c>
      <c r="H492" s="41" t="n">
        <v>72</v>
      </c>
    </row>
    <row r="493" s="33" customFormat="true" ht="14.25" hidden="false" customHeight="true" outlineLevel="0" collapsed="false">
      <c r="A493" s="34" t="n">
        <f aca="false">A492+1</f>
        <v>486</v>
      </c>
      <c r="B493" s="74" t="s">
        <v>15</v>
      </c>
      <c r="C493" s="75" t="s">
        <v>540</v>
      </c>
      <c r="D493" s="76" t="s">
        <v>380</v>
      </c>
      <c r="E493" s="77" t="n">
        <v>10</v>
      </c>
      <c r="F493" s="78" t="s">
        <v>17</v>
      </c>
      <c r="G493" s="79" t="s">
        <v>386</v>
      </c>
      <c r="H493" s="41" t="n">
        <v>2</v>
      </c>
    </row>
    <row r="494" s="33" customFormat="true" ht="14.25" hidden="false" customHeight="true" outlineLevel="0" collapsed="false">
      <c r="A494" s="34" t="n">
        <f aca="false">A493+1</f>
        <v>487</v>
      </c>
      <c r="B494" s="74" t="s">
        <v>15</v>
      </c>
      <c r="C494" s="75" t="s">
        <v>541</v>
      </c>
      <c r="D494" s="76" t="s">
        <v>401</v>
      </c>
      <c r="E494" s="77" t="n">
        <v>250</v>
      </c>
      <c r="F494" s="78" t="s">
        <v>17</v>
      </c>
      <c r="G494" s="79" t="s">
        <v>485</v>
      </c>
      <c r="H494" s="41" t="n">
        <v>400</v>
      </c>
    </row>
    <row r="495" s="33" customFormat="true" ht="14.25" hidden="false" customHeight="true" outlineLevel="0" collapsed="false">
      <c r="A495" s="34" t="n">
        <f aca="false">A494+1</f>
        <v>488</v>
      </c>
      <c r="B495" s="74" t="s">
        <v>15</v>
      </c>
      <c r="C495" s="75" t="s">
        <v>542</v>
      </c>
      <c r="D495" s="76" t="s">
        <v>380</v>
      </c>
      <c r="E495" s="77" t="n">
        <v>5</v>
      </c>
      <c r="F495" s="78" t="s">
        <v>17</v>
      </c>
      <c r="G495" s="79" t="s">
        <v>386</v>
      </c>
      <c r="H495" s="41" t="n">
        <v>1</v>
      </c>
    </row>
    <row r="496" s="33" customFormat="true" ht="14.25" hidden="false" customHeight="true" outlineLevel="0" collapsed="false">
      <c r="A496" s="34" t="n">
        <f aca="false">A495+1</f>
        <v>489</v>
      </c>
      <c r="B496" s="74" t="s">
        <v>15</v>
      </c>
      <c r="C496" s="75" t="s">
        <v>543</v>
      </c>
      <c r="D496" s="76" t="s">
        <v>380</v>
      </c>
      <c r="E496" s="77" t="n">
        <v>5</v>
      </c>
      <c r="F496" s="78" t="s">
        <v>17</v>
      </c>
      <c r="G496" s="79" t="s">
        <v>386</v>
      </c>
      <c r="H496" s="41" t="n">
        <v>1</v>
      </c>
    </row>
    <row r="497" s="33" customFormat="true" ht="14.25" hidden="false" customHeight="true" outlineLevel="0" collapsed="false">
      <c r="A497" s="34" t="n">
        <f aca="false">A496+1</f>
        <v>490</v>
      </c>
      <c r="B497" s="74" t="s">
        <v>15</v>
      </c>
      <c r="C497" s="75" t="s">
        <v>544</v>
      </c>
      <c r="D497" s="76" t="s">
        <v>419</v>
      </c>
      <c r="E497" s="77" t="n">
        <v>330</v>
      </c>
      <c r="F497" s="78" t="s">
        <v>17</v>
      </c>
      <c r="G497" s="79" t="s">
        <v>391</v>
      </c>
      <c r="H497" s="41" t="n">
        <v>198</v>
      </c>
    </row>
    <row r="498" s="33" customFormat="true" ht="14.25" hidden="false" customHeight="true" outlineLevel="0" collapsed="false">
      <c r="A498" s="34" t="n">
        <f aca="false">A497+1</f>
        <v>491</v>
      </c>
      <c r="B498" s="74" t="s">
        <v>15</v>
      </c>
      <c r="C498" s="75" t="s">
        <v>545</v>
      </c>
      <c r="D498" s="76" t="s">
        <v>397</v>
      </c>
      <c r="E498" s="77" t="n">
        <v>660</v>
      </c>
      <c r="F498" s="78" t="s">
        <v>17</v>
      </c>
      <c r="G498" s="79" t="s">
        <v>386</v>
      </c>
      <c r="H498" s="41" t="n">
        <v>132</v>
      </c>
    </row>
    <row r="499" s="33" customFormat="true" ht="14.25" hidden="false" customHeight="true" outlineLevel="0" collapsed="false">
      <c r="A499" s="34" t="n">
        <f aca="false">A498+1</f>
        <v>492</v>
      </c>
      <c r="B499" s="74" t="s">
        <v>15</v>
      </c>
      <c r="C499" s="75" t="s">
        <v>546</v>
      </c>
      <c r="D499" s="76" t="s">
        <v>547</v>
      </c>
      <c r="E499" s="77" t="n">
        <v>175</v>
      </c>
      <c r="F499" s="78" t="s">
        <v>17</v>
      </c>
      <c r="G499" s="79" t="s">
        <v>386</v>
      </c>
      <c r="H499" s="41" t="n">
        <v>35</v>
      </c>
    </row>
    <row r="500" s="33" customFormat="true" ht="14.25" hidden="false" customHeight="true" outlineLevel="0" collapsed="false">
      <c r="A500" s="34" t="n">
        <f aca="false">A499+1</f>
        <v>493</v>
      </c>
      <c r="B500" s="74" t="s">
        <v>15</v>
      </c>
      <c r="C500" s="75" t="s">
        <v>548</v>
      </c>
      <c r="D500" s="76" t="s">
        <v>393</v>
      </c>
      <c r="E500" s="77" t="n">
        <v>480</v>
      </c>
      <c r="F500" s="78" t="s">
        <v>17</v>
      </c>
      <c r="G500" s="79" t="s">
        <v>381</v>
      </c>
      <c r="H500" s="41" t="n">
        <v>192</v>
      </c>
    </row>
    <row r="501" s="33" customFormat="true" ht="14.25" hidden="false" customHeight="true" outlineLevel="0" collapsed="false">
      <c r="A501" s="34" t="n">
        <f aca="false">A500+1</f>
        <v>494</v>
      </c>
      <c r="B501" s="74" t="s">
        <v>15</v>
      </c>
      <c r="C501" s="75" t="s">
        <v>549</v>
      </c>
      <c r="D501" s="76" t="s">
        <v>380</v>
      </c>
      <c r="E501" s="77" t="n">
        <v>5</v>
      </c>
      <c r="F501" s="78" t="s">
        <v>17</v>
      </c>
      <c r="G501" s="79" t="s">
        <v>386</v>
      </c>
      <c r="H501" s="41" t="n">
        <v>1</v>
      </c>
    </row>
    <row r="502" s="33" customFormat="true" ht="14.25" hidden="false" customHeight="true" outlineLevel="0" collapsed="false">
      <c r="A502" s="34" t="n">
        <f aca="false">A501+1</f>
        <v>495</v>
      </c>
      <c r="B502" s="74" t="s">
        <v>15</v>
      </c>
      <c r="C502" s="75" t="s">
        <v>550</v>
      </c>
      <c r="D502" s="76" t="s">
        <v>551</v>
      </c>
      <c r="E502" s="77" t="n">
        <v>100</v>
      </c>
      <c r="F502" s="78" t="s">
        <v>17</v>
      </c>
      <c r="G502" s="79" t="s">
        <v>381</v>
      </c>
      <c r="H502" s="41" t="n">
        <v>40</v>
      </c>
    </row>
    <row r="503" s="33" customFormat="true" ht="14.25" hidden="false" customHeight="true" outlineLevel="0" collapsed="false">
      <c r="A503" s="34" t="n">
        <f aca="false">A502+1</f>
        <v>496</v>
      </c>
      <c r="B503" s="74" t="s">
        <v>15</v>
      </c>
      <c r="C503" s="75" t="s">
        <v>552</v>
      </c>
      <c r="D503" s="76" t="s">
        <v>380</v>
      </c>
      <c r="E503" s="77" t="n">
        <v>10</v>
      </c>
      <c r="F503" s="78" t="s">
        <v>17</v>
      </c>
      <c r="G503" s="79" t="s">
        <v>386</v>
      </c>
      <c r="H503" s="41" t="n">
        <v>2</v>
      </c>
    </row>
    <row r="504" s="33" customFormat="true" ht="14.25" hidden="false" customHeight="true" outlineLevel="0" collapsed="false">
      <c r="A504" s="34" t="n">
        <f aca="false">A503+1</f>
        <v>497</v>
      </c>
      <c r="B504" s="74" t="s">
        <v>15</v>
      </c>
      <c r="C504" s="75" t="s">
        <v>553</v>
      </c>
      <c r="D504" s="76" t="s">
        <v>554</v>
      </c>
      <c r="E504" s="77" t="n">
        <v>70</v>
      </c>
      <c r="F504" s="78" t="s">
        <v>17</v>
      </c>
      <c r="G504" s="79" t="s">
        <v>494</v>
      </c>
      <c r="H504" s="41" t="n">
        <v>210</v>
      </c>
    </row>
    <row r="505" s="33" customFormat="true" ht="14.25" hidden="false" customHeight="true" outlineLevel="0" collapsed="false">
      <c r="A505" s="34" t="n">
        <f aca="false">A504+1</f>
        <v>498</v>
      </c>
      <c r="B505" s="74" t="s">
        <v>15</v>
      </c>
      <c r="C505" s="75" t="s">
        <v>555</v>
      </c>
      <c r="D505" s="76" t="s">
        <v>554</v>
      </c>
      <c r="E505" s="77" t="n">
        <v>70</v>
      </c>
      <c r="F505" s="78" t="s">
        <v>17</v>
      </c>
      <c r="G505" s="79" t="s">
        <v>494</v>
      </c>
      <c r="H505" s="41" t="n">
        <v>210</v>
      </c>
    </row>
    <row r="506" s="33" customFormat="true" ht="14.25" hidden="false" customHeight="true" outlineLevel="0" collapsed="false">
      <c r="A506" s="34" t="n">
        <f aca="false">A505+1</f>
        <v>499</v>
      </c>
      <c r="B506" s="74" t="s">
        <v>15</v>
      </c>
      <c r="C506" s="75" t="s">
        <v>556</v>
      </c>
      <c r="D506" s="76" t="s">
        <v>447</v>
      </c>
      <c r="E506" s="77" t="n">
        <v>60</v>
      </c>
      <c r="F506" s="78" t="s">
        <v>17</v>
      </c>
      <c r="G506" s="79" t="s">
        <v>384</v>
      </c>
      <c r="H506" s="41" t="n">
        <v>48</v>
      </c>
    </row>
    <row r="507" s="33" customFormat="true" ht="14.25" hidden="false" customHeight="true" outlineLevel="0" collapsed="false">
      <c r="A507" s="34" t="n">
        <f aca="false">A506+1</f>
        <v>500</v>
      </c>
      <c r="B507" s="74" t="s">
        <v>15</v>
      </c>
      <c r="C507" s="75" t="s">
        <v>557</v>
      </c>
      <c r="D507" s="76" t="s">
        <v>397</v>
      </c>
      <c r="E507" s="77" t="n">
        <v>860</v>
      </c>
      <c r="F507" s="78" t="s">
        <v>72</v>
      </c>
      <c r="G507" s="79" t="s">
        <v>386</v>
      </c>
      <c r="H507" s="41" t="n">
        <v>172</v>
      </c>
    </row>
    <row r="508" s="33" customFormat="true" ht="14.25" hidden="false" customHeight="true" outlineLevel="0" collapsed="false">
      <c r="A508" s="34" t="n">
        <f aca="false">A507+1</f>
        <v>501</v>
      </c>
      <c r="B508" s="74" t="s">
        <v>15</v>
      </c>
      <c r="C508" s="75" t="s">
        <v>558</v>
      </c>
      <c r="D508" s="76" t="s">
        <v>559</v>
      </c>
      <c r="E508" s="77" t="n">
        <v>350</v>
      </c>
      <c r="F508" s="78" t="s">
        <v>17</v>
      </c>
      <c r="G508" s="79" t="s">
        <v>409</v>
      </c>
      <c r="H508" s="41" t="n">
        <v>350</v>
      </c>
    </row>
    <row r="509" s="33" customFormat="true" ht="14.25" hidden="false" customHeight="true" outlineLevel="0" collapsed="false">
      <c r="A509" s="34" t="n">
        <f aca="false">A508+1</f>
        <v>502</v>
      </c>
      <c r="B509" s="74" t="s">
        <v>15</v>
      </c>
      <c r="C509" s="75" t="s">
        <v>560</v>
      </c>
      <c r="D509" s="76" t="s">
        <v>561</v>
      </c>
      <c r="E509" s="77" t="n">
        <v>63</v>
      </c>
      <c r="F509" s="78" t="s">
        <v>17</v>
      </c>
      <c r="G509" s="79" t="s">
        <v>423</v>
      </c>
      <c r="H509" s="41" t="n">
        <v>126</v>
      </c>
    </row>
    <row r="510" s="33" customFormat="true" ht="14.25" hidden="false" customHeight="true" outlineLevel="0" collapsed="false">
      <c r="A510" s="34" t="n">
        <f aca="false">A509+1</f>
        <v>503</v>
      </c>
      <c r="B510" s="74" t="s">
        <v>15</v>
      </c>
      <c r="C510" s="75" t="s">
        <v>562</v>
      </c>
      <c r="D510" s="76" t="s">
        <v>563</v>
      </c>
      <c r="E510" s="77" t="n">
        <v>45</v>
      </c>
      <c r="F510" s="78" t="s">
        <v>17</v>
      </c>
      <c r="G510" s="79" t="s">
        <v>381</v>
      </c>
      <c r="H510" s="41" t="n">
        <v>18</v>
      </c>
    </row>
    <row r="511" s="33" customFormat="true" ht="14.25" hidden="false" customHeight="true" outlineLevel="0" collapsed="false">
      <c r="A511" s="34" t="n">
        <f aca="false">A510+1</f>
        <v>504</v>
      </c>
      <c r="B511" s="74" t="s">
        <v>15</v>
      </c>
      <c r="C511" s="75" t="s">
        <v>564</v>
      </c>
      <c r="D511" s="76" t="s">
        <v>397</v>
      </c>
      <c r="E511" s="77" t="n">
        <v>660</v>
      </c>
      <c r="F511" s="78" t="s">
        <v>17</v>
      </c>
      <c r="G511" s="79" t="s">
        <v>386</v>
      </c>
      <c r="H511" s="41" t="n">
        <v>132</v>
      </c>
    </row>
    <row r="512" s="33" customFormat="true" ht="14.25" hidden="false" customHeight="true" outlineLevel="0" collapsed="false">
      <c r="A512" s="34" t="n">
        <f aca="false">A511+1</f>
        <v>505</v>
      </c>
      <c r="B512" s="74" t="s">
        <v>15</v>
      </c>
      <c r="C512" s="75" t="s">
        <v>565</v>
      </c>
      <c r="D512" s="76" t="s">
        <v>397</v>
      </c>
      <c r="E512" s="77" t="n">
        <v>860</v>
      </c>
      <c r="F512" s="78" t="s">
        <v>72</v>
      </c>
      <c r="G512" s="79" t="s">
        <v>391</v>
      </c>
      <c r="H512" s="41" t="n">
        <v>516</v>
      </c>
    </row>
    <row r="513" s="33" customFormat="true" ht="14.25" hidden="false" customHeight="true" outlineLevel="0" collapsed="false">
      <c r="A513" s="34" t="n">
        <f aca="false">A512+1</f>
        <v>506</v>
      </c>
      <c r="B513" s="74" t="s">
        <v>15</v>
      </c>
      <c r="C513" s="75" t="s">
        <v>566</v>
      </c>
      <c r="D513" s="76" t="s">
        <v>401</v>
      </c>
      <c r="E513" s="77" t="n">
        <v>250</v>
      </c>
      <c r="F513" s="78" t="s">
        <v>72</v>
      </c>
      <c r="G513" s="79" t="s">
        <v>384</v>
      </c>
      <c r="H513" s="41" t="n">
        <v>200</v>
      </c>
    </row>
    <row r="514" s="33" customFormat="true" ht="14.25" hidden="false" customHeight="true" outlineLevel="0" collapsed="false">
      <c r="A514" s="34" t="n">
        <f aca="false">A513+1</f>
        <v>507</v>
      </c>
      <c r="B514" s="74" t="s">
        <v>15</v>
      </c>
      <c r="C514" s="75" t="s">
        <v>567</v>
      </c>
      <c r="D514" s="76" t="s">
        <v>401</v>
      </c>
      <c r="E514" s="77" t="n">
        <v>250</v>
      </c>
      <c r="F514" s="78" t="s">
        <v>17</v>
      </c>
      <c r="G514" s="79" t="s">
        <v>384</v>
      </c>
      <c r="H514" s="41" t="n">
        <v>200</v>
      </c>
    </row>
    <row r="515" s="33" customFormat="true" ht="14.25" hidden="false" customHeight="true" outlineLevel="0" collapsed="false">
      <c r="A515" s="34" t="n">
        <f aca="false">A514+1</f>
        <v>508</v>
      </c>
      <c r="B515" s="74" t="s">
        <v>15</v>
      </c>
      <c r="C515" s="75" t="s">
        <v>568</v>
      </c>
      <c r="D515" s="76" t="s">
        <v>397</v>
      </c>
      <c r="E515" s="77" t="n">
        <v>260</v>
      </c>
      <c r="F515" s="78" t="s">
        <v>72</v>
      </c>
      <c r="G515" s="79" t="s">
        <v>386</v>
      </c>
      <c r="H515" s="41" t="n">
        <v>52</v>
      </c>
    </row>
    <row r="516" s="33" customFormat="true" ht="14.25" hidden="false" customHeight="true" outlineLevel="0" collapsed="false">
      <c r="A516" s="34" t="n">
        <f aca="false">A515+1</f>
        <v>509</v>
      </c>
      <c r="B516" s="74" t="s">
        <v>15</v>
      </c>
      <c r="C516" s="75" t="s">
        <v>569</v>
      </c>
      <c r="D516" s="76" t="s">
        <v>397</v>
      </c>
      <c r="E516" s="77" t="n">
        <v>260</v>
      </c>
      <c r="F516" s="78" t="s">
        <v>72</v>
      </c>
      <c r="G516" s="79" t="s">
        <v>381</v>
      </c>
      <c r="H516" s="41" t="n">
        <v>104</v>
      </c>
    </row>
    <row r="517" s="33" customFormat="true" ht="14.25" hidden="false" customHeight="true" outlineLevel="0" collapsed="false">
      <c r="A517" s="34" t="n">
        <f aca="false">A516+1</f>
        <v>510</v>
      </c>
      <c r="B517" s="74" t="s">
        <v>15</v>
      </c>
      <c r="C517" s="75" t="s">
        <v>570</v>
      </c>
      <c r="D517" s="76" t="s">
        <v>401</v>
      </c>
      <c r="E517" s="77" t="n">
        <v>170</v>
      </c>
      <c r="F517" s="78" t="s">
        <v>17</v>
      </c>
      <c r="G517" s="79" t="s">
        <v>535</v>
      </c>
      <c r="H517" s="41" t="n">
        <v>612</v>
      </c>
    </row>
    <row r="518" s="33" customFormat="true" ht="14.25" hidden="false" customHeight="true" outlineLevel="0" collapsed="false">
      <c r="A518" s="34" t="n">
        <f aca="false">A517+1</f>
        <v>511</v>
      </c>
      <c r="B518" s="74" t="s">
        <v>15</v>
      </c>
      <c r="C518" s="75" t="s">
        <v>571</v>
      </c>
      <c r="D518" s="76" t="s">
        <v>397</v>
      </c>
      <c r="E518" s="77" t="n">
        <v>860</v>
      </c>
      <c r="F518" s="78" t="s">
        <v>72</v>
      </c>
      <c r="G518" s="79" t="s">
        <v>386</v>
      </c>
      <c r="H518" s="41" t="n">
        <v>172</v>
      </c>
    </row>
    <row r="519" s="33" customFormat="true" ht="14.25" hidden="false" customHeight="true" outlineLevel="0" collapsed="false">
      <c r="A519" s="34" t="n">
        <f aca="false">A518+1</f>
        <v>512</v>
      </c>
      <c r="B519" s="74" t="s">
        <v>15</v>
      </c>
      <c r="C519" s="75" t="s">
        <v>572</v>
      </c>
      <c r="D519" s="76" t="s">
        <v>397</v>
      </c>
      <c r="E519" s="77" t="n">
        <v>660</v>
      </c>
      <c r="F519" s="78" t="s">
        <v>72</v>
      </c>
      <c r="G519" s="79" t="s">
        <v>448</v>
      </c>
      <c r="H519" s="41" t="n">
        <v>1584</v>
      </c>
    </row>
    <row r="520" s="33" customFormat="true" ht="14.25" hidden="false" customHeight="true" outlineLevel="0" collapsed="false">
      <c r="A520" s="34" t="n">
        <f aca="false">A519+1</f>
        <v>513</v>
      </c>
      <c r="B520" s="74" t="s">
        <v>15</v>
      </c>
      <c r="C520" s="75" t="s">
        <v>573</v>
      </c>
      <c r="D520" s="76" t="s">
        <v>574</v>
      </c>
      <c r="E520" s="77" t="n">
        <v>200</v>
      </c>
      <c r="F520" s="78" t="s">
        <v>17</v>
      </c>
      <c r="G520" s="79" t="s">
        <v>381</v>
      </c>
      <c r="H520" s="41" t="n">
        <v>80</v>
      </c>
    </row>
    <row r="521" s="33" customFormat="true" ht="14.25" hidden="false" customHeight="true" outlineLevel="0" collapsed="false">
      <c r="A521" s="34" t="n">
        <f aca="false">A520+1</f>
        <v>514</v>
      </c>
      <c r="B521" s="74" t="s">
        <v>15</v>
      </c>
      <c r="C521" s="75" t="s">
        <v>575</v>
      </c>
      <c r="D521" s="76" t="s">
        <v>576</v>
      </c>
      <c r="E521" s="77" t="n">
        <v>77</v>
      </c>
      <c r="F521" s="78" t="s">
        <v>17</v>
      </c>
      <c r="G521" s="79" t="s">
        <v>577</v>
      </c>
      <c r="H521" s="41" t="n">
        <v>92.4</v>
      </c>
    </row>
    <row r="522" s="33" customFormat="true" ht="14.25" hidden="false" customHeight="true" outlineLevel="0" collapsed="false">
      <c r="A522" s="34" t="n">
        <f aca="false">A521+1</f>
        <v>515</v>
      </c>
      <c r="B522" s="74" t="s">
        <v>15</v>
      </c>
      <c r="C522" s="75" t="s">
        <v>578</v>
      </c>
      <c r="D522" s="76" t="s">
        <v>579</v>
      </c>
      <c r="E522" s="77" t="n">
        <v>1350</v>
      </c>
      <c r="F522" s="78" t="s">
        <v>72</v>
      </c>
      <c r="G522" s="79" t="s">
        <v>386</v>
      </c>
      <c r="H522" s="41" t="n">
        <v>270</v>
      </c>
    </row>
    <row r="523" s="33" customFormat="true" ht="14.25" hidden="false" customHeight="true" outlineLevel="0" collapsed="false">
      <c r="A523" s="34" t="n">
        <f aca="false">A522+1</f>
        <v>516</v>
      </c>
      <c r="B523" s="74" t="s">
        <v>15</v>
      </c>
      <c r="C523" s="75" t="s">
        <v>580</v>
      </c>
      <c r="D523" s="76" t="s">
        <v>559</v>
      </c>
      <c r="E523" s="77" t="n">
        <v>350</v>
      </c>
      <c r="F523" s="78" t="s">
        <v>17</v>
      </c>
      <c r="G523" s="79" t="s">
        <v>386</v>
      </c>
      <c r="H523" s="41" t="n">
        <v>70</v>
      </c>
    </row>
    <row r="524" s="33" customFormat="true" ht="14.25" hidden="false" customHeight="true" outlineLevel="0" collapsed="false">
      <c r="A524" s="34" t="n">
        <f aca="false">A523+1</f>
        <v>517</v>
      </c>
      <c r="B524" s="74" t="s">
        <v>15</v>
      </c>
      <c r="C524" s="75" t="s">
        <v>581</v>
      </c>
      <c r="D524" s="76" t="s">
        <v>401</v>
      </c>
      <c r="E524" s="77" t="n">
        <v>250</v>
      </c>
      <c r="F524" s="78" t="s">
        <v>17</v>
      </c>
      <c r="G524" s="79" t="s">
        <v>386</v>
      </c>
      <c r="H524" s="41" t="n">
        <v>50</v>
      </c>
    </row>
    <row r="525" s="33" customFormat="true" ht="14.25" hidden="false" customHeight="true" outlineLevel="0" collapsed="false">
      <c r="A525" s="34" t="n">
        <f aca="false">A524+1</f>
        <v>518</v>
      </c>
      <c r="B525" s="74" t="s">
        <v>15</v>
      </c>
      <c r="C525" s="75" t="s">
        <v>582</v>
      </c>
      <c r="D525" s="76" t="s">
        <v>583</v>
      </c>
      <c r="E525" s="77" t="n">
        <v>206</v>
      </c>
      <c r="F525" s="78" t="s">
        <v>17</v>
      </c>
      <c r="G525" s="79" t="s">
        <v>381</v>
      </c>
      <c r="H525" s="41" t="n">
        <v>82.4</v>
      </c>
    </row>
    <row r="526" s="33" customFormat="true" ht="14.25" hidden="false" customHeight="true" outlineLevel="0" collapsed="false">
      <c r="A526" s="34" t="n">
        <f aca="false">A525+1</f>
        <v>519</v>
      </c>
      <c r="B526" s="74" t="s">
        <v>15</v>
      </c>
      <c r="C526" s="75" t="s">
        <v>584</v>
      </c>
      <c r="D526" s="76" t="s">
        <v>401</v>
      </c>
      <c r="E526" s="77" t="n">
        <v>250</v>
      </c>
      <c r="F526" s="78" t="s">
        <v>17</v>
      </c>
      <c r="G526" s="79" t="s">
        <v>386</v>
      </c>
      <c r="H526" s="41" t="n">
        <v>50</v>
      </c>
    </row>
    <row r="527" s="33" customFormat="true" ht="14.25" hidden="false" customHeight="true" outlineLevel="0" collapsed="false">
      <c r="A527" s="34" t="n">
        <f aca="false">A526+1</f>
        <v>520</v>
      </c>
      <c r="B527" s="74" t="s">
        <v>15</v>
      </c>
      <c r="C527" s="75" t="s">
        <v>585</v>
      </c>
      <c r="D527" s="76" t="s">
        <v>401</v>
      </c>
      <c r="E527" s="77" t="n">
        <v>170</v>
      </c>
      <c r="F527" s="78" t="s">
        <v>17</v>
      </c>
      <c r="G527" s="79" t="s">
        <v>409</v>
      </c>
      <c r="H527" s="41" t="n">
        <v>170</v>
      </c>
    </row>
    <row r="528" s="33" customFormat="true" ht="14.25" hidden="false" customHeight="true" outlineLevel="0" collapsed="false">
      <c r="A528" s="34" t="n">
        <f aca="false">A527+1</f>
        <v>521</v>
      </c>
      <c r="B528" s="74" t="s">
        <v>15</v>
      </c>
      <c r="C528" s="75" t="s">
        <v>586</v>
      </c>
      <c r="D528" s="76" t="s">
        <v>380</v>
      </c>
      <c r="E528" s="77" t="n">
        <v>10</v>
      </c>
      <c r="F528" s="78" t="s">
        <v>17</v>
      </c>
      <c r="G528" s="79" t="s">
        <v>409</v>
      </c>
      <c r="H528" s="41" t="n">
        <v>10</v>
      </c>
    </row>
    <row r="529" s="33" customFormat="true" ht="14.25" hidden="false" customHeight="true" outlineLevel="0" collapsed="false">
      <c r="A529" s="34" t="n">
        <f aca="false">A528+1</f>
        <v>522</v>
      </c>
      <c r="B529" s="74" t="s">
        <v>15</v>
      </c>
      <c r="C529" s="75" t="s">
        <v>587</v>
      </c>
      <c r="D529" s="76" t="s">
        <v>401</v>
      </c>
      <c r="E529" s="77" t="n">
        <v>170</v>
      </c>
      <c r="F529" s="78" t="s">
        <v>17</v>
      </c>
      <c r="G529" s="79" t="s">
        <v>381</v>
      </c>
      <c r="H529" s="41" t="n">
        <v>68</v>
      </c>
    </row>
    <row r="530" s="33" customFormat="true" ht="14.25" hidden="false" customHeight="true" outlineLevel="0" collapsed="false">
      <c r="A530" s="34" t="n">
        <f aca="false">A529+1</f>
        <v>523</v>
      </c>
      <c r="B530" s="74" t="s">
        <v>15</v>
      </c>
      <c r="C530" s="75" t="s">
        <v>588</v>
      </c>
      <c r="D530" s="76" t="s">
        <v>383</v>
      </c>
      <c r="E530" s="77" t="n">
        <v>210</v>
      </c>
      <c r="F530" s="78" t="s">
        <v>17</v>
      </c>
      <c r="G530" s="79" t="s">
        <v>386</v>
      </c>
      <c r="H530" s="41" t="n">
        <v>42</v>
      </c>
    </row>
    <row r="531" s="33" customFormat="true" ht="14.25" hidden="false" customHeight="true" outlineLevel="0" collapsed="false">
      <c r="A531" s="34" t="n">
        <f aca="false">A530+1</f>
        <v>524</v>
      </c>
      <c r="B531" s="74" t="s">
        <v>15</v>
      </c>
      <c r="C531" s="75" t="s">
        <v>589</v>
      </c>
      <c r="D531" s="76" t="s">
        <v>547</v>
      </c>
      <c r="E531" s="77" t="n">
        <v>190</v>
      </c>
      <c r="F531" s="78" t="s">
        <v>17</v>
      </c>
      <c r="G531" s="79" t="s">
        <v>381</v>
      </c>
      <c r="H531" s="41" t="n">
        <v>76</v>
      </c>
    </row>
    <row r="532" s="33" customFormat="true" ht="14.25" hidden="false" customHeight="true" outlineLevel="0" collapsed="false">
      <c r="A532" s="34" t="n">
        <f aca="false">A531+1</f>
        <v>525</v>
      </c>
      <c r="B532" s="74" t="s">
        <v>15</v>
      </c>
      <c r="C532" s="75" t="s">
        <v>590</v>
      </c>
      <c r="D532" s="76" t="s">
        <v>383</v>
      </c>
      <c r="E532" s="77" t="n">
        <v>30</v>
      </c>
      <c r="F532" s="78" t="s">
        <v>17</v>
      </c>
      <c r="G532" s="79" t="s">
        <v>409</v>
      </c>
      <c r="H532" s="41" t="n">
        <v>30</v>
      </c>
    </row>
    <row r="533" s="33" customFormat="true" ht="14.25" hidden="false" customHeight="true" outlineLevel="0" collapsed="false">
      <c r="A533" s="34" t="n">
        <f aca="false">A532+1</f>
        <v>526</v>
      </c>
      <c r="B533" s="74" t="s">
        <v>15</v>
      </c>
      <c r="C533" s="75" t="s">
        <v>591</v>
      </c>
      <c r="D533" s="76" t="s">
        <v>466</v>
      </c>
      <c r="E533" s="77" t="n">
        <v>206</v>
      </c>
      <c r="F533" s="78" t="s">
        <v>17</v>
      </c>
      <c r="G533" s="79" t="s">
        <v>434</v>
      </c>
      <c r="H533" s="41" t="n">
        <v>1236</v>
      </c>
    </row>
    <row r="534" s="33" customFormat="true" ht="14.25" hidden="false" customHeight="true" outlineLevel="0" collapsed="false">
      <c r="A534" s="34" t="n">
        <f aca="false">A533+1</f>
        <v>527</v>
      </c>
      <c r="B534" s="74" t="s">
        <v>15</v>
      </c>
      <c r="C534" s="75" t="s">
        <v>592</v>
      </c>
      <c r="D534" s="76" t="s">
        <v>397</v>
      </c>
      <c r="E534" s="77" t="n">
        <v>260</v>
      </c>
      <c r="F534" s="78" t="s">
        <v>72</v>
      </c>
      <c r="G534" s="79" t="s">
        <v>409</v>
      </c>
      <c r="H534" s="41" t="n">
        <v>260</v>
      </c>
    </row>
    <row r="535" s="33" customFormat="true" ht="14.25" hidden="false" customHeight="true" outlineLevel="0" collapsed="false">
      <c r="A535" s="34" t="n">
        <f aca="false">A534+1</f>
        <v>528</v>
      </c>
      <c r="B535" s="74" t="s">
        <v>15</v>
      </c>
      <c r="C535" s="75" t="s">
        <v>593</v>
      </c>
      <c r="D535" s="76" t="s">
        <v>397</v>
      </c>
      <c r="E535" s="77" t="n">
        <v>260</v>
      </c>
      <c r="F535" s="78" t="s">
        <v>72</v>
      </c>
      <c r="G535" s="79" t="s">
        <v>409</v>
      </c>
      <c r="H535" s="41" t="n">
        <v>260</v>
      </c>
    </row>
    <row r="536" s="33" customFormat="true" ht="14.25" hidden="false" customHeight="true" outlineLevel="0" collapsed="false">
      <c r="A536" s="34" t="n">
        <f aca="false">A535+1</f>
        <v>529</v>
      </c>
      <c r="B536" s="74" t="s">
        <v>15</v>
      </c>
      <c r="C536" s="75" t="s">
        <v>594</v>
      </c>
      <c r="D536" s="76" t="s">
        <v>397</v>
      </c>
      <c r="E536" s="77" t="n">
        <v>660</v>
      </c>
      <c r="F536" s="78" t="s">
        <v>72</v>
      </c>
      <c r="G536" s="79" t="s">
        <v>386</v>
      </c>
      <c r="H536" s="41" t="n">
        <v>132</v>
      </c>
    </row>
    <row r="537" s="33" customFormat="true" ht="14.25" hidden="false" customHeight="true" outlineLevel="0" collapsed="false">
      <c r="A537" s="34" t="n">
        <f aca="false">A536+1</f>
        <v>530</v>
      </c>
      <c r="B537" s="74" t="s">
        <v>15</v>
      </c>
      <c r="C537" s="75" t="s">
        <v>595</v>
      </c>
      <c r="D537" s="76" t="s">
        <v>383</v>
      </c>
      <c r="E537" s="77" t="n">
        <v>210</v>
      </c>
      <c r="F537" s="78" t="s">
        <v>17</v>
      </c>
      <c r="G537" s="79" t="s">
        <v>409</v>
      </c>
      <c r="H537" s="41" t="n">
        <v>210</v>
      </c>
    </row>
    <row r="538" s="33" customFormat="true" ht="14.25" hidden="false" customHeight="true" outlineLevel="0" collapsed="false">
      <c r="A538" s="34" t="n">
        <f aca="false">A537+1</f>
        <v>531</v>
      </c>
      <c r="B538" s="74" t="s">
        <v>15</v>
      </c>
      <c r="C538" s="75" t="s">
        <v>596</v>
      </c>
      <c r="D538" s="76" t="s">
        <v>380</v>
      </c>
      <c r="E538" s="77" t="n">
        <v>8</v>
      </c>
      <c r="F538" s="78" t="s">
        <v>17</v>
      </c>
      <c r="G538" s="79" t="s">
        <v>386</v>
      </c>
      <c r="H538" s="41" t="n">
        <v>1.6</v>
      </c>
    </row>
    <row r="539" s="33" customFormat="true" ht="14.25" hidden="false" customHeight="true" outlineLevel="0" collapsed="false">
      <c r="A539" s="34" t="n">
        <f aca="false">A538+1</f>
        <v>532</v>
      </c>
      <c r="B539" s="74" t="s">
        <v>15</v>
      </c>
      <c r="C539" s="75" t="s">
        <v>597</v>
      </c>
      <c r="D539" s="76" t="s">
        <v>598</v>
      </c>
      <c r="E539" s="77" t="n">
        <v>450</v>
      </c>
      <c r="F539" s="78" t="s">
        <v>17</v>
      </c>
      <c r="G539" s="79" t="s">
        <v>384</v>
      </c>
      <c r="H539" s="41" t="n">
        <v>360</v>
      </c>
    </row>
    <row r="540" s="33" customFormat="true" ht="14.25" hidden="false" customHeight="true" outlineLevel="0" collapsed="false">
      <c r="A540" s="34" t="n">
        <f aca="false">A539+1</f>
        <v>533</v>
      </c>
      <c r="B540" s="74" t="s">
        <v>15</v>
      </c>
      <c r="C540" s="75" t="s">
        <v>599</v>
      </c>
      <c r="D540" s="76" t="s">
        <v>600</v>
      </c>
      <c r="E540" s="77" t="n">
        <v>415</v>
      </c>
      <c r="F540" s="78" t="s">
        <v>17</v>
      </c>
      <c r="G540" s="79" t="s">
        <v>409</v>
      </c>
      <c r="H540" s="41" t="n">
        <v>415</v>
      </c>
    </row>
    <row r="541" s="33" customFormat="true" ht="14.25" hidden="false" customHeight="true" outlineLevel="0" collapsed="false">
      <c r="A541" s="34" t="n">
        <f aca="false">A540+1</f>
        <v>534</v>
      </c>
      <c r="B541" s="74" t="s">
        <v>15</v>
      </c>
      <c r="C541" s="75" t="s">
        <v>601</v>
      </c>
      <c r="D541" s="76" t="s">
        <v>383</v>
      </c>
      <c r="E541" s="77" t="n">
        <v>206</v>
      </c>
      <c r="F541" s="78" t="s">
        <v>17</v>
      </c>
      <c r="G541" s="79" t="s">
        <v>492</v>
      </c>
      <c r="H541" s="41" t="n">
        <v>288.4</v>
      </c>
    </row>
    <row r="542" s="33" customFormat="true" ht="14.25" hidden="false" customHeight="true" outlineLevel="0" collapsed="false">
      <c r="A542" s="34" t="n">
        <f aca="false">A541+1</f>
        <v>535</v>
      </c>
      <c r="B542" s="74" t="s">
        <v>15</v>
      </c>
      <c r="C542" s="75" t="s">
        <v>602</v>
      </c>
      <c r="D542" s="76" t="s">
        <v>380</v>
      </c>
      <c r="E542" s="77" t="n">
        <v>8</v>
      </c>
      <c r="F542" s="78" t="s">
        <v>17</v>
      </c>
      <c r="G542" s="79" t="s">
        <v>386</v>
      </c>
      <c r="H542" s="41" t="n">
        <v>1.6</v>
      </c>
    </row>
    <row r="543" s="33" customFormat="true" ht="14.25" hidden="false" customHeight="true" outlineLevel="0" collapsed="false">
      <c r="A543" s="34" t="n">
        <f aca="false">A542+1</f>
        <v>536</v>
      </c>
      <c r="B543" s="74" t="s">
        <v>15</v>
      </c>
      <c r="C543" s="75" t="s">
        <v>603</v>
      </c>
      <c r="D543" s="76" t="s">
        <v>498</v>
      </c>
      <c r="E543" s="77" t="n">
        <v>67</v>
      </c>
      <c r="F543" s="78" t="s">
        <v>17</v>
      </c>
      <c r="G543" s="79" t="s">
        <v>423</v>
      </c>
      <c r="H543" s="41" t="n">
        <v>134</v>
      </c>
    </row>
    <row r="544" s="33" customFormat="true" ht="14.25" hidden="false" customHeight="true" outlineLevel="0" collapsed="false">
      <c r="A544" s="34" t="n">
        <f aca="false">A543+1</f>
        <v>537</v>
      </c>
      <c r="B544" s="74" t="s">
        <v>15</v>
      </c>
      <c r="C544" s="75" t="s">
        <v>604</v>
      </c>
      <c r="D544" s="76" t="s">
        <v>598</v>
      </c>
      <c r="E544" s="77" t="n">
        <v>420</v>
      </c>
      <c r="F544" s="78" t="s">
        <v>17</v>
      </c>
      <c r="G544" s="79" t="s">
        <v>386</v>
      </c>
      <c r="H544" s="41" t="n">
        <v>84</v>
      </c>
    </row>
    <row r="545" s="33" customFormat="true" ht="14.25" hidden="false" customHeight="true" outlineLevel="0" collapsed="false">
      <c r="A545" s="34" t="n">
        <f aca="false">A544+1</f>
        <v>538</v>
      </c>
      <c r="B545" s="74" t="s">
        <v>15</v>
      </c>
      <c r="C545" s="75" t="s">
        <v>605</v>
      </c>
      <c r="D545" s="76" t="s">
        <v>395</v>
      </c>
      <c r="E545" s="77" t="n">
        <v>68</v>
      </c>
      <c r="F545" s="78" t="s">
        <v>17</v>
      </c>
      <c r="G545" s="79" t="s">
        <v>384</v>
      </c>
      <c r="H545" s="41" t="n">
        <v>54.4</v>
      </c>
    </row>
    <row r="546" s="33" customFormat="true" ht="14.25" hidden="false" customHeight="true" outlineLevel="0" collapsed="false">
      <c r="A546" s="34" t="n">
        <f aca="false">A545+1</f>
        <v>539</v>
      </c>
      <c r="B546" s="74" t="s">
        <v>15</v>
      </c>
      <c r="C546" s="75" t="s">
        <v>606</v>
      </c>
      <c r="D546" s="76" t="s">
        <v>607</v>
      </c>
      <c r="E546" s="77" t="n">
        <v>125</v>
      </c>
      <c r="F546" s="78" t="s">
        <v>17</v>
      </c>
      <c r="G546" s="79" t="s">
        <v>384</v>
      </c>
      <c r="H546" s="41" t="n">
        <v>100</v>
      </c>
    </row>
    <row r="547" s="33" customFormat="true" ht="14.25" hidden="false" customHeight="true" outlineLevel="0" collapsed="false">
      <c r="A547" s="34" t="n">
        <f aca="false">A546+1</f>
        <v>540</v>
      </c>
      <c r="B547" s="74" t="s">
        <v>15</v>
      </c>
      <c r="C547" s="75" t="s">
        <v>608</v>
      </c>
      <c r="D547" s="76" t="s">
        <v>534</v>
      </c>
      <c r="E547" s="77" t="n">
        <v>40</v>
      </c>
      <c r="F547" s="78" t="s">
        <v>17</v>
      </c>
      <c r="G547" s="79" t="s">
        <v>384</v>
      </c>
      <c r="H547" s="41" t="n">
        <v>32</v>
      </c>
    </row>
    <row r="548" s="33" customFormat="true" ht="14.25" hidden="false" customHeight="true" outlineLevel="0" collapsed="false">
      <c r="A548" s="34" t="n">
        <f aca="false">A547+1</f>
        <v>541</v>
      </c>
      <c r="B548" s="74" t="s">
        <v>15</v>
      </c>
      <c r="C548" s="75" t="s">
        <v>609</v>
      </c>
      <c r="D548" s="76" t="s">
        <v>600</v>
      </c>
      <c r="E548" s="77" t="n">
        <v>450</v>
      </c>
      <c r="F548" s="78" t="s">
        <v>17</v>
      </c>
      <c r="G548" s="79" t="s">
        <v>384</v>
      </c>
      <c r="H548" s="41" t="n">
        <v>360</v>
      </c>
    </row>
    <row r="549" s="33" customFormat="true" ht="14.25" hidden="false" customHeight="true" outlineLevel="0" collapsed="false">
      <c r="A549" s="34" t="n">
        <f aca="false">A548+1</f>
        <v>542</v>
      </c>
      <c r="B549" s="74" t="s">
        <v>15</v>
      </c>
      <c r="C549" s="75" t="s">
        <v>610</v>
      </c>
      <c r="D549" s="76" t="s">
        <v>611</v>
      </c>
      <c r="E549" s="77" t="n">
        <v>20</v>
      </c>
      <c r="F549" s="78" t="s">
        <v>17</v>
      </c>
      <c r="G549" s="79" t="s">
        <v>386</v>
      </c>
      <c r="H549" s="41" t="n">
        <v>4</v>
      </c>
    </row>
    <row r="550" s="33" customFormat="true" ht="14.25" hidden="false" customHeight="true" outlineLevel="0" collapsed="false">
      <c r="A550" s="34" t="n">
        <f aca="false">A549+1</f>
        <v>543</v>
      </c>
      <c r="B550" s="74" t="s">
        <v>15</v>
      </c>
      <c r="C550" s="75" t="s">
        <v>612</v>
      </c>
      <c r="D550" s="76" t="s">
        <v>406</v>
      </c>
      <c r="E550" s="77" t="n">
        <v>87</v>
      </c>
      <c r="F550" s="78" t="s">
        <v>17</v>
      </c>
      <c r="G550" s="79" t="s">
        <v>386</v>
      </c>
      <c r="H550" s="41" t="n">
        <v>17.4</v>
      </c>
    </row>
    <row r="551" s="33" customFormat="true" ht="14.25" hidden="false" customHeight="true" outlineLevel="0" collapsed="false">
      <c r="A551" s="34" t="n">
        <f aca="false">A550+1</f>
        <v>544</v>
      </c>
      <c r="B551" s="74" t="s">
        <v>15</v>
      </c>
      <c r="C551" s="75" t="s">
        <v>613</v>
      </c>
      <c r="D551" s="76" t="s">
        <v>440</v>
      </c>
      <c r="E551" s="77" t="n">
        <v>85</v>
      </c>
      <c r="F551" s="78" t="s">
        <v>17</v>
      </c>
      <c r="G551" s="79" t="s">
        <v>485</v>
      </c>
      <c r="H551" s="41" t="n">
        <v>136</v>
      </c>
    </row>
    <row r="552" s="33" customFormat="true" ht="14.25" hidden="false" customHeight="true" outlineLevel="0" collapsed="false">
      <c r="A552" s="34" t="n">
        <f aca="false">A551+1</f>
        <v>545</v>
      </c>
      <c r="B552" s="74" t="s">
        <v>15</v>
      </c>
      <c r="C552" s="75" t="s">
        <v>614</v>
      </c>
      <c r="D552" s="76" t="s">
        <v>440</v>
      </c>
      <c r="E552" s="77" t="n">
        <v>85</v>
      </c>
      <c r="F552" s="78" t="s">
        <v>17</v>
      </c>
      <c r="G552" s="79" t="s">
        <v>485</v>
      </c>
      <c r="H552" s="41" t="n">
        <v>136</v>
      </c>
    </row>
    <row r="553" s="33" customFormat="true" ht="14.25" hidden="false" customHeight="true" outlineLevel="0" collapsed="false">
      <c r="A553" s="34" t="n">
        <f aca="false">A552+1</f>
        <v>546</v>
      </c>
      <c r="B553" s="74" t="s">
        <v>15</v>
      </c>
      <c r="C553" s="75" t="s">
        <v>615</v>
      </c>
      <c r="D553" s="76" t="s">
        <v>440</v>
      </c>
      <c r="E553" s="77" t="n">
        <v>60</v>
      </c>
      <c r="F553" s="78" t="s">
        <v>17</v>
      </c>
      <c r="G553" s="79" t="s">
        <v>434</v>
      </c>
      <c r="H553" s="41" t="n">
        <v>360</v>
      </c>
    </row>
    <row r="554" s="33" customFormat="true" ht="14.25" hidden="false" customHeight="true" outlineLevel="0" collapsed="false">
      <c r="A554" s="34" t="n">
        <f aca="false">A553+1</f>
        <v>547</v>
      </c>
      <c r="B554" s="74" t="s">
        <v>15</v>
      </c>
      <c r="C554" s="75" t="s">
        <v>616</v>
      </c>
      <c r="D554" s="76" t="s">
        <v>383</v>
      </c>
      <c r="E554" s="77" t="n">
        <v>210</v>
      </c>
      <c r="F554" s="78" t="s">
        <v>17</v>
      </c>
      <c r="G554" s="79" t="s">
        <v>386</v>
      </c>
      <c r="H554" s="41" t="n">
        <v>42</v>
      </c>
    </row>
    <row r="555" s="33" customFormat="true" ht="14.25" hidden="false" customHeight="true" outlineLevel="0" collapsed="false">
      <c r="A555" s="34" t="n">
        <f aca="false">A554+1</f>
        <v>548</v>
      </c>
      <c r="B555" s="74" t="s">
        <v>15</v>
      </c>
      <c r="C555" s="75" t="s">
        <v>617</v>
      </c>
      <c r="D555" s="76" t="s">
        <v>397</v>
      </c>
      <c r="E555" s="77" t="n">
        <v>860</v>
      </c>
      <c r="F555" s="78" t="s">
        <v>72</v>
      </c>
      <c r="G555" s="79" t="s">
        <v>384</v>
      </c>
      <c r="H555" s="41" t="n">
        <v>688</v>
      </c>
    </row>
    <row r="556" s="33" customFormat="true" ht="14.25" hidden="false" customHeight="true" outlineLevel="0" collapsed="false">
      <c r="A556" s="34" t="n">
        <f aca="false">A555+1</f>
        <v>549</v>
      </c>
      <c r="B556" s="74" t="s">
        <v>15</v>
      </c>
      <c r="C556" s="75" t="s">
        <v>618</v>
      </c>
      <c r="D556" s="76" t="s">
        <v>619</v>
      </c>
      <c r="E556" s="77" t="n">
        <v>120</v>
      </c>
      <c r="F556" s="78" t="s">
        <v>72</v>
      </c>
      <c r="G556" s="79" t="s">
        <v>386</v>
      </c>
      <c r="H556" s="41" t="n">
        <v>24</v>
      </c>
    </row>
    <row r="557" s="33" customFormat="true" ht="14.25" hidden="false" customHeight="true" outlineLevel="0" collapsed="false">
      <c r="A557" s="34" t="n">
        <f aca="false">A556+1</f>
        <v>550</v>
      </c>
      <c r="B557" s="74" t="s">
        <v>15</v>
      </c>
      <c r="C557" s="75" t="s">
        <v>620</v>
      </c>
      <c r="D557" s="76" t="s">
        <v>401</v>
      </c>
      <c r="E557" s="77" t="n">
        <v>170</v>
      </c>
      <c r="F557" s="78" t="s">
        <v>17</v>
      </c>
      <c r="G557" s="79" t="s">
        <v>381</v>
      </c>
      <c r="H557" s="41" t="n">
        <v>68</v>
      </c>
    </row>
    <row r="558" s="33" customFormat="true" ht="14.25" hidden="false" customHeight="true" outlineLevel="0" collapsed="false">
      <c r="A558" s="34" t="n">
        <f aca="false">A557+1</f>
        <v>551</v>
      </c>
      <c r="B558" s="74" t="s">
        <v>15</v>
      </c>
      <c r="C558" s="75" t="s">
        <v>621</v>
      </c>
      <c r="D558" s="76" t="s">
        <v>401</v>
      </c>
      <c r="E558" s="77" t="n">
        <v>250</v>
      </c>
      <c r="F558" s="78" t="s">
        <v>17</v>
      </c>
      <c r="G558" s="79" t="s">
        <v>386</v>
      </c>
      <c r="H558" s="41" t="n">
        <v>50</v>
      </c>
    </row>
    <row r="559" s="33" customFormat="true" ht="14.25" hidden="false" customHeight="true" outlineLevel="0" collapsed="false">
      <c r="A559" s="34" t="n">
        <f aca="false">A558+1</f>
        <v>552</v>
      </c>
      <c r="B559" s="74" t="s">
        <v>15</v>
      </c>
      <c r="C559" s="75" t="s">
        <v>622</v>
      </c>
      <c r="D559" s="76" t="s">
        <v>623</v>
      </c>
      <c r="E559" s="77" t="n">
        <v>250</v>
      </c>
      <c r="F559" s="78" t="s">
        <v>17</v>
      </c>
      <c r="G559" s="79" t="s">
        <v>386</v>
      </c>
      <c r="H559" s="41" t="n">
        <v>50</v>
      </c>
    </row>
    <row r="560" s="33" customFormat="true" ht="14.25" hidden="false" customHeight="true" outlineLevel="0" collapsed="false">
      <c r="A560" s="34" t="n">
        <f aca="false">A559+1</f>
        <v>553</v>
      </c>
      <c r="B560" s="74" t="s">
        <v>15</v>
      </c>
      <c r="C560" s="75" t="s">
        <v>624</v>
      </c>
      <c r="D560" s="76" t="s">
        <v>408</v>
      </c>
      <c r="E560" s="77" t="n">
        <v>210</v>
      </c>
      <c r="F560" s="78" t="s">
        <v>17</v>
      </c>
      <c r="G560" s="79" t="s">
        <v>386</v>
      </c>
      <c r="H560" s="41" t="n">
        <v>42</v>
      </c>
    </row>
    <row r="561" s="33" customFormat="true" ht="14.25" hidden="false" customHeight="true" outlineLevel="0" collapsed="false">
      <c r="A561" s="34" t="n">
        <f aca="false">A560+1</f>
        <v>554</v>
      </c>
      <c r="B561" s="74" t="s">
        <v>15</v>
      </c>
      <c r="C561" s="75" t="s">
        <v>625</v>
      </c>
      <c r="D561" s="76" t="s">
        <v>397</v>
      </c>
      <c r="E561" s="77" t="n">
        <v>260</v>
      </c>
      <c r="F561" s="78" t="s">
        <v>72</v>
      </c>
      <c r="G561" s="79" t="s">
        <v>386</v>
      </c>
      <c r="H561" s="41" t="n">
        <v>52</v>
      </c>
    </row>
    <row r="562" s="33" customFormat="true" ht="14.25" hidden="false" customHeight="true" outlineLevel="0" collapsed="false">
      <c r="A562" s="34" t="n">
        <f aca="false">A561+1</f>
        <v>555</v>
      </c>
      <c r="B562" s="74" t="s">
        <v>15</v>
      </c>
      <c r="C562" s="75" t="s">
        <v>626</v>
      </c>
      <c r="D562" s="76" t="s">
        <v>627</v>
      </c>
      <c r="E562" s="77" t="n">
        <v>220</v>
      </c>
      <c r="F562" s="78" t="s">
        <v>17</v>
      </c>
      <c r="G562" s="79" t="s">
        <v>409</v>
      </c>
      <c r="H562" s="41" t="n">
        <v>220</v>
      </c>
    </row>
    <row r="563" s="33" customFormat="true" ht="14.25" hidden="false" customHeight="true" outlineLevel="0" collapsed="false">
      <c r="A563" s="34" t="n">
        <f aca="false">A562+1</f>
        <v>556</v>
      </c>
      <c r="B563" s="74" t="s">
        <v>15</v>
      </c>
      <c r="C563" s="75" t="s">
        <v>628</v>
      </c>
      <c r="D563" s="76" t="s">
        <v>438</v>
      </c>
      <c r="E563" s="77" t="n">
        <v>315</v>
      </c>
      <c r="F563" s="78" t="s">
        <v>17</v>
      </c>
      <c r="G563" s="79" t="s">
        <v>384</v>
      </c>
      <c r="H563" s="41" t="n">
        <v>252</v>
      </c>
    </row>
    <row r="564" s="33" customFormat="true" ht="14.25" hidden="false" customHeight="true" outlineLevel="0" collapsed="false">
      <c r="A564" s="34" t="n">
        <f aca="false">A563+1</f>
        <v>557</v>
      </c>
      <c r="B564" s="74" t="s">
        <v>15</v>
      </c>
      <c r="C564" s="75" t="s">
        <v>629</v>
      </c>
      <c r="D564" s="76" t="s">
        <v>529</v>
      </c>
      <c r="E564" s="77" t="n">
        <v>15</v>
      </c>
      <c r="F564" s="78" t="s">
        <v>17</v>
      </c>
      <c r="G564" s="79" t="s">
        <v>428</v>
      </c>
      <c r="H564" s="41" t="n">
        <v>72</v>
      </c>
    </row>
    <row r="565" s="33" customFormat="true" ht="14.25" hidden="false" customHeight="true" outlineLevel="0" collapsed="false">
      <c r="A565" s="34" t="n">
        <f aca="false">A564+1</f>
        <v>558</v>
      </c>
      <c r="B565" s="74" t="s">
        <v>15</v>
      </c>
      <c r="C565" s="75" t="s">
        <v>630</v>
      </c>
      <c r="D565" s="76" t="s">
        <v>559</v>
      </c>
      <c r="E565" s="77" t="n">
        <v>350</v>
      </c>
      <c r="F565" s="78" t="s">
        <v>17</v>
      </c>
      <c r="G565" s="79" t="s">
        <v>386</v>
      </c>
      <c r="H565" s="41" t="n">
        <v>70</v>
      </c>
    </row>
    <row r="566" s="33" customFormat="true" ht="14.25" hidden="false" customHeight="true" outlineLevel="0" collapsed="false">
      <c r="A566" s="34" t="n">
        <f aca="false">A565+1</f>
        <v>559</v>
      </c>
      <c r="B566" s="74" t="s">
        <v>15</v>
      </c>
      <c r="C566" s="75" t="s">
        <v>631</v>
      </c>
      <c r="D566" s="76" t="s">
        <v>632</v>
      </c>
      <c r="E566" s="77" t="n">
        <v>850</v>
      </c>
      <c r="F566" s="78" t="s">
        <v>17</v>
      </c>
      <c r="G566" s="79" t="s">
        <v>386</v>
      </c>
      <c r="H566" s="41" t="n">
        <v>170</v>
      </c>
    </row>
    <row r="567" s="33" customFormat="true" ht="14.25" hidden="false" customHeight="true" outlineLevel="0" collapsed="false">
      <c r="A567" s="34" t="n">
        <f aca="false">A566+1</f>
        <v>560</v>
      </c>
      <c r="B567" s="74" t="s">
        <v>15</v>
      </c>
      <c r="C567" s="75" t="s">
        <v>633</v>
      </c>
      <c r="D567" s="76" t="s">
        <v>401</v>
      </c>
      <c r="E567" s="77" t="n">
        <v>170</v>
      </c>
      <c r="F567" s="78" t="s">
        <v>17</v>
      </c>
      <c r="G567" s="79" t="s">
        <v>386</v>
      </c>
      <c r="H567" s="41" t="n">
        <v>34</v>
      </c>
    </row>
    <row r="568" s="33" customFormat="true" ht="14.25" hidden="false" customHeight="true" outlineLevel="0" collapsed="false">
      <c r="A568" s="34" t="n">
        <f aca="false">A567+1</f>
        <v>561</v>
      </c>
      <c r="B568" s="74" t="s">
        <v>15</v>
      </c>
      <c r="C568" s="75" t="s">
        <v>634</v>
      </c>
      <c r="D568" s="76" t="s">
        <v>393</v>
      </c>
      <c r="E568" s="77" t="n">
        <v>480</v>
      </c>
      <c r="F568" s="78" t="s">
        <v>17</v>
      </c>
      <c r="G568" s="79" t="s">
        <v>386</v>
      </c>
      <c r="H568" s="41" t="n">
        <v>96</v>
      </c>
    </row>
    <row r="569" s="33" customFormat="true" ht="14.25" hidden="false" customHeight="true" outlineLevel="0" collapsed="false">
      <c r="A569" s="34" t="n">
        <f aca="false">A568+1</f>
        <v>562</v>
      </c>
      <c r="B569" s="74" t="s">
        <v>15</v>
      </c>
      <c r="C569" s="75" t="s">
        <v>635</v>
      </c>
      <c r="D569" s="76" t="s">
        <v>559</v>
      </c>
      <c r="E569" s="77" t="n">
        <v>350</v>
      </c>
      <c r="F569" s="78" t="s">
        <v>17</v>
      </c>
      <c r="G569" s="79" t="s">
        <v>381</v>
      </c>
      <c r="H569" s="41" t="n">
        <v>140</v>
      </c>
    </row>
    <row r="570" s="33" customFormat="true" ht="14.25" hidden="false" customHeight="true" outlineLevel="0" collapsed="false">
      <c r="A570" s="34" t="n">
        <f aca="false">A569+1</f>
        <v>563</v>
      </c>
      <c r="B570" s="74" t="s">
        <v>15</v>
      </c>
      <c r="C570" s="75" t="s">
        <v>636</v>
      </c>
      <c r="D570" s="76" t="s">
        <v>401</v>
      </c>
      <c r="E570" s="77" t="n">
        <v>250</v>
      </c>
      <c r="F570" s="78" t="s">
        <v>17</v>
      </c>
      <c r="G570" s="79" t="s">
        <v>386</v>
      </c>
      <c r="H570" s="41" t="n">
        <v>50</v>
      </c>
    </row>
    <row r="571" s="33" customFormat="true" ht="14.25" hidden="false" customHeight="true" outlineLevel="0" collapsed="false">
      <c r="A571" s="34" t="n">
        <f aca="false">A570+1</f>
        <v>564</v>
      </c>
      <c r="B571" s="74" t="s">
        <v>15</v>
      </c>
      <c r="C571" s="75" t="s">
        <v>637</v>
      </c>
      <c r="D571" s="76" t="s">
        <v>397</v>
      </c>
      <c r="E571" s="77" t="n">
        <v>260</v>
      </c>
      <c r="F571" s="78" t="s">
        <v>72</v>
      </c>
      <c r="G571" s="79" t="s">
        <v>386</v>
      </c>
      <c r="H571" s="41" t="n">
        <v>52</v>
      </c>
    </row>
    <row r="572" s="33" customFormat="true" ht="14.25" hidden="false" customHeight="true" outlineLevel="0" collapsed="false">
      <c r="A572" s="34" t="n">
        <f aca="false">A571+1</f>
        <v>565</v>
      </c>
      <c r="B572" s="74" t="s">
        <v>15</v>
      </c>
      <c r="C572" s="75" t="s">
        <v>638</v>
      </c>
      <c r="D572" s="76" t="s">
        <v>639</v>
      </c>
      <c r="E572" s="77" t="n">
        <v>30</v>
      </c>
      <c r="F572" s="78" t="s">
        <v>17</v>
      </c>
      <c r="G572" s="79" t="s">
        <v>386</v>
      </c>
      <c r="H572" s="41" t="n">
        <v>6</v>
      </c>
    </row>
    <row r="573" s="33" customFormat="true" ht="14.25" hidden="false" customHeight="true" outlineLevel="0" collapsed="false">
      <c r="A573" s="34" t="n">
        <f aca="false">A572+1</f>
        <v>566</v>
      </c>
      <c r="B573" s="74" t="s">
        <v>15</v>
      </c>
      <c r="C573" s="75" t="s">
        <v>640</v>
      </c>
      <c r="D573" s="76" t="s">
        <v>401</v>
      </c>
      <c r="E573" s="77" t="n">
        <v>170</v>
      </c>
      <c r="F573" s="78" t="s">
        <v>17</v>
      </c>
      <c r="G573" s="79" t="s">
        <v>386</v>
      </c>
      <c r="H573" s="41" t="n">
        <v>34</v>
      </c>
    </row>
    <row r="574" s="33" customFormat="true" ht="14.25" hidden="false" customHeight="true" outlineLevel="0" collapsed="false">
      <c r="A574" s="34" t="n">
        <f aca="false">A573+1</f>
        <v>567</v>
      </c>
      <c r="B574" s="74" t="s">
        <v>15</v>
      </c>
      <c r="C574" s="75" t="s">
        <v>641</v>
      </c>
      <c r="D574" s="76" t="s">
        <v>642</v>
      </c>
      <c r="E574" s="77" t="n">
        <v>1115</v>
      </c>
      <c r="F574" s="78" t="s">
        <v>17</v>
      </c>
      <c r="G574" s="79" t="s">
        <v>386</v>
      </c>
      <c r="H574" s="41" t="n">
        <v>223</v>
      </c>
    </row>
    <row r="575" s="33" customFormat="true" ht="14.25" hidden="false" customHeight="true" outlineLevel="0" collapsed="false">
      <c r="A575" s="34" t="n">
        <f aca="false">A574+1</f>
        <v>568</v>
      </c>
      <c r="B575" s="74" t="s">
        <v>15</v>
      </c>
      <c r="C575" s="75" t="s">
        <v>643</v>
      </c>
      <c r="D575" s="76" t="s">
        <v>644</v>
      </c>
      <c r="E575" s="77" t="n">
        <v>53</v>
      </c>
      <c r="F575" s="78" t="s">
        <v>17</v>
      </c>
      <c r="G575" s="79" t="s">
        <v>381</v>
      </c>
      <c r="H575" s="41" t="n">
        <v>21.2</v>
      </c>
    </row>
    <row r="576" s="33" customFormat="true" ht="14.25" hidden="false" customHeight="true" outlineLevel="0" collapsed="false">
      <c r="A576" s="34" t="n">
        <f aca="false">A575+1</f>
        <v>569</v>
      </c>
      <c r="B576" s="74" t="s">
        <v>15</v>
      </c>
      <c r="C576" s="75" t="s">
        <v>645</v>
      </c>
      <c r="D576" s="76" t="s">
        <v>383</v>
      </c>
      <c r="E576" s="77" t="n">
        <v>210</v>
      </c>
      <c r="F576" s="78" t="s">
        <v>17</v>
      </c>
      <c r="G576" s="79" t="s">
        <v>386</v>
      </c>
      <c r="H576" s="41" t="n">
        <v>42</v>
      </c>
    </row>
    <row r="577" s="33" customFormat="true" ht="14.25" hidden="false" customHeight="true" outlineLevel="0" collapsed="false">
      <c r="A577" s="34" t="n">
        <f aca="false">A576+1</f>
        <v>570</v>
      </c>
      <c r="B577" s="74" t="s">
        <v>15</v>
      </c>
      <c r="C577" s="75" t="s">
        <v>646</v>
      </c>
      <c r="D577" s="76" t="s">
        <v>406</v>
      </c>
      <c r="E577" s="77" t="n">
        <v>77</v>
      </c>
      <c r="F577" s="78" t="s">
        <v>17</v>
      </c>
      <c r="G577" s="79" t="s">
        <v>386</v>
      </c>
      <c r="H577" s="41" t="n">
        <v>15.4</v>
      </c>
    </row>
    <row r="578" s="33" customFormat="true" ht="14.25" hidden="false" customHeight="true" outlineLevel="0" collapsed="false">
      <c r="A578" s="34" t="n">
        <f aca="false">A577+1</f>
        <v>571</v>
      </c>
      <c r="B578" s="74" t="s">
        <v>15</v>
      </c>
      <c r="C578" s="75" t="s">
        <v>647</v>
      </c>
      <c r="D578" s="76" t="s">
        <v>559</v>
      </c>
      <c r="E578" s="77" t="n">
        <v>350</v>
      </c>
      <c r="F578" s="78" t="s">
        <v>17</v>
      </c>
      <c r="G578" s="79" t="s">
        <v>386</v>
      </c>
      <c r="H578" s="41" t="n">
        <v>70</v>
      </c>
    </row>
    <row r="579" s="33" customFormat="true" ht="14.25" hidden="false" customHeight="true" outlineLevel="0" collapsed="false">
      <c r="A579" s="34" t="n">
        <f aca="false">A578+1</f>
        <v>572</v>
      </c>
      <c r="B579" s="74" t="s">
        <v>15</v>
      </c>
      <c r="C579" s="75" t="s">
        <v>648</v>
      </c>
      <c r="D579" s="76" t="s">
        <v>559</v>
      </c>
      <c r="E579" s="77" t="n">
        <v>350</v>
      </c>
      <c r="F579" s="78" t="s">
        <v>17</v>
      </c>
      <c r="G579" s="79" t="s">
        <v>386</v>
      </c>
      <c r="H579" s="41" t="n">
        <v>70</v>
      </c>
    </row>
    <row r="580" s="33" customFormat="true" ht="14.25" hidden="false" customHeight="true" outlineLevel="0" collapsed="false">
      <c r="A580" s="34" t="n">
        <f aca="false">A579+1</f>
        <v>573</v>
      </c>
      <c r="B580" s="74" t="s">
        <v>15</v>
      </c>
      <c r="C580" s="75" t="s">
        <v>649</v>
      </c>
      <c r="D580" s="76" t="s">
        <v>498</v>
      </c>
      <c r="E580" s="77" t="n">
        <v>40</v>
      </c>
      <c r="F580" s="78" t="s">
        <v>17</v>
      </c>
      <c r="G580" s="79" t="s">
        <v>423</v>
      </c>
      <c r="H580" s="41" t="n">
        <v>80</v>
      </c>
    </row>
    <row r="581" s="33" customFormat="true" ht="14.25" hidden="false" customHeight="true" outlineLevel="0" collapsed="false">
      <c r="A581" s="34" t="n">
        <f aca="false">A580+1</f>
        <v>574</v>
      </c>
      <c r="B581" s="74" t="s">
        <v>15</v>
      </c>
      <c r="C581" s="75" t="s">
        <v>650</v>
      </c>
      <c r="D581" s="76" t="s">
        <v>433</v>
      </c>
      <c r="E581" s="77" t="n">
        <v>15</v>
      </c>
      <c r="F581" s="78" t="s">
        <v>17</v>
      </c>
      <c r="G581" s="79" t="s">
        <v>577</v>
      </c>
      <c r="H581" s="41" t="n">
        <v>18</v>
      </c>
    </row>
    <row r="582" s="33" customFormat="true" ht="14.25" hidden="false" customHeight="true" outlineLevel="0" collapsed="false">
      <c r="A582" s="34" t="n">
        <f aca="false">A581+1</f>
        <v>575</v>
      </c>
      <c r="B582" s="74" t="s">
        <v>15</v>
      </c>
      <c r="C582" s="75" t="s">
        <v>651</v>
      </c>
      <c r="D582" s="76" t="s">
        <v>401</v>
      </c>
      <c r="E582" s="77" t="n">
        <v>170</v>
      </c>
      <c r="F582" s="78" t="s">
        <v>17</v>
      </c>
      <c r="G582" s="79" t="s">
        <v>386</v>
      </c>
      <c r="H582" s="41" t="n">
        <v>34</v>
      </c>
    </row>
    <row r="583" s="33" customFormat="true" ht="14.25" hidden="false" customHeight="true" outlineLevel="0" collapsed="false">
      <c r="A583" s="34" t="n">
        <f aca="false">A582+1</f>
        <v>576</v>
      </c>
      <c r="B583" s="74" t="s">
        <v>15</v>
      </c>
      <c r="C583" s="75" t="s">
        <v>652</v>
      </c>
      <c r="D583" s="76" t="s">
        <v>559</v>
      </c>
      <c r="E583" s="77" t="n">
        <v>350</v>
      </c>
      <c r="F583" s="78" t="s">
        <v>17</v>
      </c>
      <c r="G583" s="79" t="s">
        <v>386</v>
      </c>
      <c r="H583" s="41" t="n">
        <v>70</v>
      </c>
    </row>
    <row r="584" s="33" customFormat="true" ht="14.25" hidden="false" customHeight="true" outlineLevel="0" collapsed="false">
      <c r="A584" s="34" t="n">
        <f aca="false">A583+1</f>
        <v>577</v>
      </c>
      <c r="B584" s="74" t="s">
        <v>15</v>
      </c>
      <c r="C584" s="75" t="s">
        <v>653</v>
      </c>
      <c r="D584" s="76" t="s">
        <v>654</v>
      </c>
      <c r="E584" s="77" t="n">
        <v>94</v>
      </c>
      <c r="F584" s="78" t="s">
        <v>17</v>
      </c>
      <c r="G584" s="79" t="s">
        <v>386</v>
      </c>
      <c r="H584" s="41" t="n">
        <v>18.8</v>
      </c>
    </row>
    <row r="585" s="33" customFormat="true" ht="14.25" hidden="false" customHeight="true" outlineLevel="0" collapsed="false">
      <c r="A585" s="34" t="n">
        <f aca="false">A584+1</f>
        <v>578</v>
      </c>
      <c r="B585" s="74" t="s">
        <v>15</v>
      </c>
      <c r="C585" s="75" t="s">
        <v>655</v>
      </c>
      <c r="D585" s="76" t="s">
        <v>401</v>
      </c>
      <c r="E585" s="77" t="n">
        <v>250</v>
      </c>
      <c r="F585" s="78" t="s">
        <v>17</v>
      </c>
      <c r="G585" s="79" t="s">
        <v>381</v>
      </c>
      <c r="H585" s="41" t="n">
        <v>100</v>
      </c>
    </row>
    <row r="586" s="33" customFormat="true" ht="14.25" hidden="false" customHeight="true" outlineLevel="0" collapsed="false">
      <c r="A586" s="34" t="n">
        <f aca="false">A585+1</f>
        <v>579</v>
      </c>
      <c r="B586" s="74" t="s">
        <v>15</v>
      </c>
      <c r="C586" s="75" t="s">
        <v>656</v>
      </c>
      <c r="D586" s="76" t="s">
        <v>657</v>
      </c>
      <c r="E586" s="77" t="n">
        <v>15</v>
      </c>
      <c r="F586" s="78" t="s">
        <v>17</v>
      </c>
      <c r="G586" s="79" t="s">
        <v>381</v>
      </c>
      <c r="H586" s="41" t="n">
        <v>6</v>
      </c>
    </row>
    <row r="587" s="33" customFormat="true" ht="14.25" hidden="false" customHeight="true" outlineLevel="0" collapsed="false">
      <c r="A587" s="34" t="n">
        <f aca="false">A586+1</f>
        <v>580</v>
      </c>
      <c r="B587" s="74" t="s">
        <v>15</v>
      </c>
      <c r="C587" s="75" t="s">
        <v>658</v>
      </c>
      <c r="D587" s="76" t="s">
        <v>498</v>
      </c>
      <c r="E587" s="77" t="n">
        <v>50</v>
      </c>
      <c r="F587" s="78" t="s">
        <v>17</v>
      </c>
      <c r="G587" s="79" t="s">
        <v>386</v>
      </c>
      <c r="H587" s="41" t="n">
        <v>10</v>
      </c>
    </row>
    <row r="588" s="33" customFormat="true" ht="14.25" hidden="false" customHeight="true" outlineLevel="0" collapsed="false">
      <c r="A588" s="34" t="n">
        <f aca="false">A587+1</f>
        <v>581</v>
      </c>
      <c r="B588" s="74" t="s">
        <v>15</v>
      </c>
      <c r="C588" s="75" t="s">
        <v>659</v>
      </c>
      <c r="D588" s="76" t="s">
        <v>559</v>
      </c>
      <c r="E588" s="77" t="n">
        <v>350</v>
      </c>
      <c r="F588" s="78" t="s">
        <v>17</v>
      </c>
      <c r="G588" s="79" t="s">
        <v>386</v>
      </c>
      <c r="H588" s="41" t="n">
        <v>70</v>
      </c>
    </row>
    <row r="589" s="33" customFormat="true" ht="14.25" hidden="false" customHeight="true" outlineLevel="0" collapsed="false">
      <c r="A589" s="34" t="n">
        <f aca="false">A588+1</f>
        <v>582</v>
      </c>
      <c r="B589" s="74" t="s">
        <v>15</v>
      </c>
      <c r="C589" s="75" t="s">
        <v>660</v>
      </c>
      <c r="D589" s="76" t="s">
        <v>661</v>
      </c>
      <c r="E589" s="77" t="n">
        <v>45</v>
      </c>
      <c r="F589" s="78" t="s">
        <v>65</v>
      </c>
      <c r="G589" s="79" t="s">
        <v>386</v>
      </c>
      <c r="H589" s="41" t="n">
        <v>9</v>
      </c>
    </row>
    <row r="590" s="33" customFormat="true" ht="14.25" hidden="false" customHeight="true" outlineLevel="0" collapsed="false">
      <c r="A590" s="34" t="n">
        <f aca="false">A589+1</f>
        <v>583</v>
      </c>
      <c r="B590" s="74" t="s">
        <v>15</v>
      </c>
      <c r="C590" s="75" t="s">
        <v>662</v>
      </c>
      <c r="D590" s="76" t="s">
        <v>419</v>
      </c>
      <c r="E590" s="77" t="n">
        <v>360</v>
      </c>
      <c r="F590" s="78" t="s">
        <v>17</v>
      </c>
      <c r="G590" s="79" t="s">
        <v>386</v>
      </c>
      <c r="H590" s="41" t="n">
        <v>72</v>
      </c>
    </row>
    <row r="591" s="33" customFormat="true" ht="14.25" hidden="false" customHeight="true" outlineLevel="0" collapsed="false">
      <c r="A591" s="34" t="n">
        <f aca="false">A590+1</f>
        <v>584</v>
      </c>
      <c r="B591" s="74" t="s">
        <v>15</v>
      </c>
      <c r="C591" s="75" t="s">
        <v>663</v>
      </c>
      <c r="D591" s="76" t="s">
        <v>401</v>
      </c>
      <c r="E591" s="77" t="n">
        <v>170</v>
      </c>
      <c r="F591" s="78" t="s">
        <v>17</v>
      </c>
      <c r="G591" s="79" t="s">
        <v>386</v>
      </c>
      <c r="H591" s="41" t="n">
        <v>34</v>
      </c>
    </row>
    <row r="592" s="33" customFormat="true" ht="14.25" hidden="false" customHeight="true" outlineLevel="0" collapsed="false">
      <c r="A592" s="34" t="n">
        <f aca="false">A591+1</f>
        <v>585</v>
      </c>
      <c r="B592" s="74" t="s">
        <v>15</v>
      </c>
      <c r="C592" s="75" t="s">
        <v>664</v>
      </c>
      <c r="D592" s="76" t="s">
        <v>401</v>
      </c>
      <c r="E592" s="77" t="n">
        <v>170</v>
      </c>
      <c r="F592" s="78" t="s">
        <v>17</v>
      </c>
      <c r="G592" s="79" t="s">
        <v>386</v>
      </c>
      <c r="H592" s="41" t="n">
        <v>34</v>
      </c>
    </row>
    <row r="593" s="33" customFormat="true" ht="14.25" hidden="false" customHeight="true" outlineLevel="0" collapsed="false">
      <c r="A593" s="34" t="n">
        <f aca="false">A592+1</f>
        <v>586</v>
      </c>
      <c r="B593" s="74" t="s">
        <v>15</v>
      </c>
      <c r="C593" s="75" t="s">
        <v>665</v>
      </c>
      <c r="D593" s="76" t="s">
        <v>401</v>
      </c>
      <c r="E593" s="77" t="n">
        <v>250</v>
      </c>
      <c r="F593" s="78" t="s">
        <v>17</v>
      </c>
      <c r="G593" s="79" t="s">
        <v>381</v>
      </c>
      <c r="H593" s="41" t="n">
        <v>100</v>
      </c>
    </row>
    <row r="594" s="33" customFormat="true" ht="14.25" hidden="false" customHeight="true" outlineLevel="0" collapsed="false">
      <c r="A594" s="34" t="n">
        <f aca="false">A593+1</f>
        <v>587</v>
      </c>
      <c r="B594" s="74" t="s">
        <v>15</v>
      </c>
      <c r="C594" s="75" t="s">
        <v>666</v>
      </c>
      <c r="D594" s="76" t="s">
        <v>401</v>
      </c>
      <c r="E594" s="77" t="n">
        <v>170</v>
      </c>
      <c r="F594" s="78" t="s">
        <v>17</v>
      </c>
      <c r="G594" s="79" t="s">
        <v>386</v>
      </c>
      <c r="H594" s="41" t="n">
        <v>34</v>
      </c>
    </row>
    <row r="595" s="33" customFormat="true" ht="14.25" hidden="false" customHeight="true" outlineLevel="0" collapsed="false">
      <c r="A595" s="34" t="n">
        <f aca="false">A594+1</f>
        <v>588</v>
      </c>
      <c r="B595" s="74" t="s">
        <v>15</v>
      </c>
      <c r="C595" s="75" t="s">
        <v>667</v>
      </c>
      <c r="D595" s="76" t="s">
        <v>406</v>
      </c>
      <c r="E595" s="77" t="n">
        <v>87</v>
      </c>
      <c r="F595" s="78" t="s">
        <v>17</v>
      </c>
      <c r="G595" s="79" t="s">
        <v>386</v>
      </c>
      <c r="H595" s="41" t="n">
        <v>17.4</v>
      </c>
    </row>
    <row r="596" s="33" customFormat="true" ht="14.25" hidden="false" customHeight="true" outlineLevel="0" collapsed="false">
      <c r="A596" s="34" t="n">
        <f aca="false">A595+1</f>
        <v>589</v>
      </c>
      <c r="B596" s="74" t="s">
        <v>15</v>
      </c>
      <c r="C596" s="75" t="s">
        <v>668</v>
      </c>
      <c r="D596" s="76" t="s">
        <v>408</v>
      </c>
      <c r="E596" s="77" t="n">
        <v>310</v>
      </c>
      <c r="F596" s="78" t="s">
        <v>17</v>
      </c>
      <c r="G596" s="79" t="s">
        <v>409</v>
      </c>
      <c r="H596" s="41" t="n">
        <v>310</v>
      </c>
    </row>
    <row r="597" s="33" customFormat="true" ht="14.25" hidden="false" customHeight="true" outlineLevel="0" collapsed="false">
      <c r="A597" s="34" t="n">
        <f aca="false">A596+1</f>
        <v>590</v>
      </c>
      <c r="B597" s="74" t="s">
        <v>15</v>
      </c>
      <c r="C597" s="75" t="s">
        <v>669</v>
      </c>
      <c r="D597" s="76" t="s">
        <v>670</v>
      </c>
      <c r="E597" s="77" t="n">
        <v>250</v>
      </c>
      <c r="F597" s="78" t="s">
        <v>17</v>
      </c>
      <c r="G597" s="79" t="s">
        <v>386</v>
      </c>
      <c r="H597" s="41" t="n">
        <v>50</v>
      </c>
    </row>
    <row r="598" s="33" customFormat="true" ht="14.25" hidden="false" customHeight="true" outlineLevel="0" collapsed="false">
      <c r="A598" s="34" t="n">
        <f aca="false">A597+1</f>
        <v>591</v>
      </c>
      <c r="B598" s="74" t="s">
        <v>15</v>
      </c>
      <c r="C598" s="75" t="s">
        <v>671</v>
      </c>
      <c r="D598" s="76" t="s">
        <v>401</v>
      </c>
      <c r="E598" s="77" t="n">
        <v>250</v>
      </c>
      <c r="F598" s="78" t="s">
        <v>17</v>
      </c>
      <c r="G598" s="79" t="s">
        <v>386</v>
      </c>
      <c r="H598" s="41" t="n">
        <v>50</v>
      </c>
    </row>
    <row r="599" s="33" customFormat="true" ht="14.25" hidden="false" customHeight="true" outlineLevel="0" collapsed="false">
      <c r="A599" s="34" t="n">
        <f aca="false">A598+1</f>
        <v>592</v>
      </c>
      <c r="B599" s="74" t="s">
        <v>15</v>
      </c>
      <c r="C599" s="75" t="s">
        <v>672</v>
      </c>
      <c r="D599" s="76" t="s">
        <v>401</v>
      </c>
      <c r="E599" s="77" t="n">
        <v>170</v>
      </c>
      <c r="F599" s="78" t="s">
        <v>17</v>
      </c>
      <c r="G599" s="79" t="s">
        <v>409</v>
      </c>
      <c r="H599" s="41" t="n">
        <v>170</v>
      </c>
    </row>
    <row r="600" s="33" customFormat="true" ht="14.25" hidden="false" customHeight="true" outlineLevel="0" collapsed="false">
      <c r="A600" s="34" t="n">
        <f aca="false">A599+1</f>
        <v>593</v>
      </c>
      <c r="B600" s="74" t="s">
        <v>15</v>
      </c>
      <c r="C600" s="75" t="s">
        <v>673</v>
      </c>
      <c r="D600" s="76" t="s">
        <v>674</v>
      </c>
      <c r="E600" s="77" t="n">
        <v>10</v>
      </c>
      <c r="F600" s="78" t="s">
        <v>17</v>
      </c>
      <c r="G600" s="79" t="s">
        <v>381</v>
      </c>
      <c r="H600" s="41" t="n">
        <v>4</v>
      </c>
    </row>
    <row r="601" s="33" customFormat="true" ht="14.25" hidden="false" customHeight="true" outlineLevel="0" collapsed="false">
      <c r="A601" s="34" t="n">
        <f aca="false">A600+1</f>
        <v>594</v>
      </c>
      <c r="B601" s="74" t="s">
        <v>15</v>
      </c>
      <c r="C601" s="75" t="s">
        <v>675</v>
      </c>
      <c r="D601" s="76" t="s">
        <v>401</v>
      </c>
      <c r="E601" s="77" t="n">
        <v>170</v>
      </c>
      <c r="F601" s="78" t="s">
        <v>17</v>
      </c>
      <c r="G601" s="79" t="s">
        <v>386</v>
      </c>
      <c r="H601" s="41" t="n">
        <v>34</v>
      </c>
    </row>
    <row r="602" s="33" customFormat="true" ht="14.25" hidden="false" customHeight="true" outlineLevel="0" collapsed="false">
      <c r="A602" s="34" t="n">
        <f aca="false">A601+1</f>
        <v>595</v>
      </c>
      <c r="B602" s="74" t="s">
        <v>15</v>
      </c>
      <c r="C602" s="75" t="s">
        <v>676</v>
      </c>
      <c r="D602" s="76" t="s">
        <v>406</v>
      </c>
      <c r="E602" s="77" t="n">
        <v>87</v>
      </c>
      <c r="F602" s="78" t="s">
        <v>17</v>
      </c>
      <c r="G602" s="79" t="s">
        <v>386</v>
      </c>
      <c r="H602" s="41" t="n">
        <v>17.4</v>
      </c>
    </row>
    <row r="603" s="33" customFormat="true" ht="14.25" hidden="false" customHeight="true" outlineLevel="0" collapsed="false">
      <c r="A603" s="34" t="n">
        <f aca="false">A602+1</f>
        <v>596</v>
      </c>
      <c r="B603" s="74" t="s">
        <v>15</v>
      </c>
      <c r="C603" s="75" t="s">
        <v>677</v>
      </c>
      <c r="D603" s="76" t="s">
        <v>517</v>
      </c>
      <c r="E603" s="77" t="n">
        <v>25</v>
      </c>
      <c r="F603" s="78" t="s">
        <v>17</v>
      </c>
      <c r="G603" s="79" t="s">
        <v>381</v>
      </c>
      <c r="H603" s="41" t="n">
        <v>10</v>
      </c>
    </row>
    <row r="604" s="33" customFormat="true" ht="14.25" hidden="false" customHeight="true" outlineLevel="0" collapsed="false">
      <c r="A604" s="34" t="n">
        <f aca="false">A603+1</f>
        <v>597</v>
      </c>
      <c r="B604" s="74" t="s">
        <v>15</v>
      </c>
      <c r="C604" s="75" t="s">
        <v>678</v>
      </c>
      <c r="D604" s="76" t="s">
        <v>679</v>
      </c>
      <c r="E604" s="77" t="n">
        <v>120</v>
      </c>
      <c r="F604" s="78" t="s">
        <v>17</v>
      </c>
      <c r="G604" s="79" t="s">
        <v>485</v>
      </c>
      <c r="H604" s="41" t="n">
        <v>192</v>
      </c>
    </row>
    <row r="605" s="33" customFormat="true" ht="14.25" hidden="false" customHeight="true" outlineLevel="0" collapsed="false">
      <c r="A605" s="34" t="n">
        <f aca="false">A604+1</f>
        <v>598</v>
      </c>
      <c r="B605" s="74" t="s">
        <v>15</v>
      </c>
      <c r="C605" s="75" t="s">
        <v>680</v>
      </c>
      <c r="D605" s="76" t="s">
        <v>679</v>
      </c>
      <c r="E605" s="77" t="n">
        <v>120</v>
      </c>
      <c r="F605" s="78" t="s">
        <v>17</v>
      </c>
      <c r="G605" s="79" t="s">
        <v>384</v>
      </c>
      <c r="H605" s="41" t="n">
        <v>96</v>
      </c>
    </row>
    <row r="606" s="33" customFormat="true" ht="14.25" hidden="false" customHeight="true" outlineLevel="0" collapsed="false">
      <c r="A606" s="34" t="n">
        <f aca="false">A605+1</f>
        <v>599</v>
      </c>
      <c r="B606" s="74" t="s">
        <v>15</v>
      </c>
      <c r="C606" s="75" t="s">
        <v>681</v>
      </c>
      <c r="D606" s="76" t="s">
        <v>419</v>
      </c>
      <c r="E606" s="77" t="n">
        <v>330</v>
      </c>
      <c r="F606" s="78" t="s">
        <v>17</v>
      </c>
      <c r="G606" s="79" t="s">
        <v>386</v>
      </c>
      <c r="H606" s="41" t="n">
        <v>66</v>
      </c>
    </row>
    <row r="607" s="33" customFormat="true" ht="14.25" hidden="false" customHeight="true" outlineLevel="0" collapsed="false">
      <c r="A607" s="34" t="n">
        <f aca="false">A606+1</f>
        <v>600</v>
      </c>
      <c r="B607" s="74" t="s">
        <v>15</v>
      </c>
      <c r="C607" s="75" t="s">
        <v>682</v>
      </c>
      <c r="D607" s="76" t="s">
        <v>547</v>
      </c>
      <c r="E607" s="77" t="n">
        <v>50</v>
      </c>
      <c r="F607" s="78" t="s">
        <v>17</v>
      </c>
      <c r="G607" s="79" t="s">
        <v>381</v>
      </c>
      <c r="H607" s="41" t="n">
        <v>20</v>
      </c>
    </row>
    <row r="608" s="33" customFormat="true" ht="14.25" hidden="false" customHeight="true" outlineLevel="0" collapsed="false">
      <c r="A608" s="34" t="n">
        <f aca="false">A607+1</f>
        <v>601</v>
      </c>
      <c r="B608" s="74" t="s">
        <v>15</v>
      </c>
      <c r="C608" s="75" t="s">
        <v>683</v>
      </c>
      <c r="D608" s="76" t="s">
        <v>438</v>
      </c>
      <c r="E608" s="77" t="n">
        <v>315</v>
      </c>
      <c r="F608" s="78" t="s">
        <v>17</v>
      </c>
      <c r="G608" s="79" t="s">
        <v>381</v>
      </c>
      <c r="H608" s="41" t="n">
        <v>126</v>
      </c>
    </row>
    <row r="609" s="33" customFormat="true" ht="14.25" hidden="false" customHeight="true" outlineLevel="0" collapsed="false">
      <c r="A609" s="34" t="n">
        <f aca="false">A608+1</f>
        <v>602</v>
      </c>
      <c r="B609" s="74" t="s">
        <v>15</v>
      </c>
      <c r="C609" s="75" t="s">
        <v>684</v>
      </c>
      <c r="D609" s="76" t="s">
        <v>438</v>
      </c>
      <c r="E609" s="77" t="n">
        <v>315</v>
      </c>
      <c r="F609" s="78" t="s">
        <v>17</v>
      </c>
      <c r="G609" s="79" t="s">
        <v>381</v>
      </c>
      <c r="H609" s="41" t="n">
        <v>126</v>
      </c>
    </row>
    <row r="610" s="33" customFormat="true" ht="14.25" hidden="false" customHeight="true" outlineLevel="0" collapsed="false">
      <c r="A610" s="34" t="n">
        <f aca="false">A609+1</f>
        <v>603</v>
      </c>
      <c r="B610" s="74" t="s">
        <v>15</v>
      </c>
      <c r="C610" s="75" t="s">
        <v>685</v>
      </c>
      <c r="D610" s="76" t="s">
        <v>438</v>
      </c>
      <c r="E610" s="77" t="n">
        <v>350</v>
      </c>
      <c r="F610" s="78" t="s">
        <v>17</v>
      </c>
      <c r="G610" s="79" t="s">
        <v>381</v>
      </c>
      <c r="H610" s="41" t="n">
        <v>140</v>
      </c>
    </row>
    <row r="611" s="33" customFormat="true" ht="14.25" hidden="false" customHeight="true" outlineLevel="0" collapsed="false">
      <c r="A611" s="34" t="n">
        <f aca="false">A610+1</f>
        <v>604</v>
      </c>
      <c r="B611" s="74" t="s">
        <v>15</v>
      </c>
      <c r="C611" s="75" t="s">
        <v>686</v>
      </c>
      <c r="D611" s="76" t="s">
        <v>450</v>
      </c>
      <c r="E611" s="77" t="n">
        <v>313</v>
      </c>
      <c r="F611" s="78" t="s">
        <v>687</v>
      </c>
      <c r="G611" s="79" t="s">
        <v>391</v>
      </c>
      <c r="H611" s="41" t="n">
        <v>187.8</v>
      </c>
    </row>
    <row r="612" s="33" customFormat="true" ht="14.25" hidden="false" customHeight="true" outlineLevel="0" collapsed="false">
      <c r="A612" s="34" t="n">
        <f aca="false">A611+1</f>
        <v>605</v>
      </c>
      <c r="B612" s="74" t="s">
        <v>15</v>
      </c>
      <c r="C612" s="75" t="s">
        <v>688</v>
      </c>
      <c r="D612" s="76" t="s">
        <v>689</v>
      </c>
      <c r="E612" s="77" t="n">
        <v>11</v>
      </c>
      <c r="F612" s="78" t="s">
        <v>17</v>
      </c>
      <c r="G612" s="79" t="s">
        <v>384</v>
      </c>
      <c r="H612" s="41" t="n">
        <v>8.8</v>
      </c>
    </row>
    <row r="613" s="33" customFormat="true" ht="14.25" hidden="false" customHeight="true" outlineLevel="0" collapsed="false">
      <c r="A613" s="34" t="n">
        <f aca="false">A612+1</f>
        <v>606</v>
      </c>
      <c r="B613" s="74" t="s">
        <v>15</v>
      </c>
      <c r="C613" s="75" t="s">
        <v>690</v>
      </c>
      <c r="D613" s="76" t="s">
        <v>691</v>
      </c>
      <c r="E613" s="77" t="n">
        <v>50</v>
      </c>
      <c r="F613" s="78" t="s">
        <v>17</v>
      </c>
      <c r="G613" s="79" t="s">
        <v>386</v>
      </c>
      <c r="H613" s="41" t="n">
        <v>10</v>
      </c>
    </row>
    <row r="614" s="33" customFormat="true" ht="14.25" hidden="false" customHeight="true" outlineLevel="0" collapsed="false">
      <c r="A614" s="34" t="n">
        <f aca="false">A613+1</f>
        <v>607</v>
      </c>
      <c r="B614" s="74" t="s">
        <v>15</v>
      </c>
      <c r="C614" s="75" t="s">
        <v>692</v>
      </c>
      <c r="D614" s="76" t="s">
        <v>693</v>
      </c>
      <c r="E614" s="77" t="n">
        <v>52</v>
      </c>
      <c r="F614" s="78" t="s">
        <v>17</v>
      </c>
      <c r="G614" s="79" t="s">
        <v>381</v>
      </c>
      <c r="H614" s="41" t="n">
        <v>20.8</v>
      </c>
    </row>
    <row r="615" s="33" customFormat="true" ht="14.25" hidden="false" customHeight="true" outlineLevel="0" collapsed="false">
      <c r="A615" s="34" t="n">
        <f aca="false">A614+1</f>
        <v>608</v>
      </c>
      <c r="B615" s="74" t="s">
        <v>15</v>
      </c>
      <c r="C615" s="75" t="s">
        <v>694</v>
      </c>
      <c r="D615" s="76" t="s">
        <v>670</v>
      </c>
      <c r="E615" s="77" t="n">
        <v>750</v>
      </c>
      <c r="F615" s="78" t="s">
        <v>17</v>
      </c>
      <c r="G615" s="79" t="s">
        <v>386</v>
      </c>
      <c r="H615" s="41" t="n">
        <v>150</v>
      </c>
    </row>
    <row r="616" s="33" customFormat="true" ht="14.25" hidden="false" customHeight="true" outlineLevel="0" collapsed="false">
      <c r="A616" s="34" t="n">
        <f aca="false">A615+1</f>
        <v>609</v>
      </c>
      <c r="B616" s="74" t="s">
        <v>15</v>
      </c>
      <c r="C616" s="75" t="s">
        <v>695</v>
      </c>
      <c r="D616" s="76" t="s">
        <v>529</v>
      </c>
      <c r="E616" s="77" t="n">
        <v>22</v>
      </c>
      <c r="F616" s="78" t="s">
        <v>17</v>
      </c>
      <c r="G616" s="79" t="s">
        <v>384</v>
      </c>
      <c r="H616" s="41" t="n">
        <v>17.6</v>
      </c>
    </row>
    <row r="617" s="33" customFormat="true" ht="14.25" hidden="false" customHeight="true" outlineLevel="0" collapsed="false">
      <c r="A617" s="34" t="n">
        <f aca="false">A616+1</f>
        <v>610</v>
      </c>
      <c r="B617" s="74" t="s">
        <v>15</v>
      </c>
      <c r="C617" s="75" t="s">
        <v>696</v>
      </c>
      <c r="D617" s="76" t="s">
        <v>401</v>
      </c>
      <c r="E617" s="77" t="n">
        <v>250</v>
      </c>
      <c r="F617" s="78" t="s">
        <v>17</v>
      </c>
      <c r="G617" s="79" t="s">
        <v>386</v>
      </c>
      <c r="H617" s="41" t="n">
        <v>50</v>
      </c>
    </row>
    <row r="618" s="33" customFormat="true" ht="14.25" hidden="false" customHeight="true" outlineLevel="0" collapsed="false">
      <c r="A618" s="34" t="n">
        <f aca="false">A617+1</f>
        <v>611</v>
      </c>
      <c r="B618" s="74" t="s">
        <v>15</v>
      </c>
      <c r="C618" s="75" t="s">
        <v>697</v>
      </c>
      <c r="D618" s="76" t="s">
        <v>661</v>
      </c>
      <c r="E618" s="77" t="n">
        <v>45</v>
      </c>
      <c r="F618" s="78" t="s">
        <v>65</v>
      </c>
      <c r="G618" s="79" t="s">
        <v>386</v>
      </c>
      <c r="H618" s="41" t="n">
        <v>9</v>
      </c>
    </row>
    <row r="619" s="33" customFormat="true" ht="14.25" hidden="false" customHeight="true" outlineLevel="0" collapsed="false">
      <c r="A619" s="34" t="n">
        <f aca="false">A618+1</f>
        <v>612</v>
      </c>
      <c r="B619" s="74" t="s">
        <v>15</v>
      </c>
      <c r="C619" s="75" t="s">
        <v>698</v>
      </c>
      <c r="D619" s="76" t="s">
        <v>661</v>
      </c>
      <c r="E619" s="77" t="n">
        <v>85</v>
      </c>
      <c r="F619" s="78" t="s">
        <v>65</v>
      </c>
      <c r="G619" s="79" t="s">
        <v>381</v>
      </c>
      <c r="H619" s="41" t="n">
        <v>34</v>
      </c>
    </row>
    <row r="620" s="33" customFormat="true" ht="14.25" hidden="false" customHeight="true" outlineLevel="0" collapsed="false">
      <c r="A620" s="34" t="n">
        <f aca="false">A619+1</f>
        <v>613</v>
      </c>
      <c r="B620" s="74" t="s">
        <v>15</v>
      </c>
      <c r="C620" s="75" t="s">
        <v>699</v>
      </c>
      <c r="D620" s="76" t="s">
        <v>397</v>
      </c>
      <c r="E620" s="77" t="n">
        <v>260</v>
      </c>
      <c r="F620" s="78" t="s">
        <v>687</v>
      </c>
      <c r="G620" s="79" t="s">
        <v>386</v>
      </c>
      <c r="H620" s="41" t="n">
        <v>52</v>
      </c>
    </row>
    <row r="621" s="33" customFormat="true" ht="14.25" hidden="false" customHeight="true" outlineLevel="0" collapsed="false">
      <c r="A621" s="34" t="n">
        <f aca="false">A620+1</f>
        <v>614</v>
      </c>
      <c r="B621" s="74" t="s">
        <v>15</v>
      </c>
      <c r="C621" s="75" t="s">
        <v>700</v>
      </c>
      <c r="D621" s="76" t="s">
        <v>397</v>
      </c>
      <c r="E621" s="77" t="n">
        <v>660</v>
      </c>
      <c r="F621" s="78" t="s">
        <v>687</v>
      </c>
      <c r="G621" s="79" t="s">
        <v>386</v>
      </c>
      <c r="H621" s="41" t="n">
        <v>132</v>
      </c>
    </row>
    <row r="622" s="33" customFormat="true" ht="14.25" hidden="false" customHeight="true" outlineLevel="0" collapsed="false">
      <c r="A622" s="34" t="n">
        <f aca="false">A621+1</f>
        <v>615</v>
      </c>
      <c r="B622" s="74" t="s">
        <v>15</v>
      </c>
      <c r="C622" s="75" t="s">
        <v>701</v>
      </c>
      <c r="D622" s="76" t="s">
        <v>702</v>
      </c>
      <c r="E622" s="77" t="n">
        <v>100</v>
      </c>
      <c r="F622" s="78" t="s">
        <v>17</v>
      </c>
      <c r="G622" s="79" t="s">
        <v>386</v>
      </c>
      <c r="H622" s="41" t="n">
        <v>20</v>
      </c>
    </row>
    <row r="623" s="33" customFormat="true" ht="14.25" hidden="false" customHeight="true" outlineLevel="0" collapsed="false">
      <c r="A623" s="34" t="n">
        <f aca="false">A622+1</f>
        <v>616</v>
      </c>
      <c r="B623" s="74" t="s">
        <v>15</v>
      </c>
      <c r="C623" s="75" t="s">
        <v>703</v>
      </c>
      <c r="D623" s="76" t="s">
        <v>401</v>
      </c>
      <c r="E623" s="77" t="n">
        <v>320</v>
      </c>
      <c r="F623" s="78" t="s">
        <v>17</v>
      </c>
      <c r="G623" s="79" t="s">
        <v>381</v>
      </c>
      <c r="H623" s="41" t="n">
        <v>128</v>
      </c>
    </row>
    <row r="624" s="33" customFormat="true" ht="14.25" hidden="false" customHeight="true" outlineLevel="0" collapsed="false">
      <c r="A624" s="34" t="n">
        <f aca="false">A623+1</f>
        <v>617</v>
      </c>
      <c r="B624" s="74" t="s">
        <v>15</v>
      </c>
      <c r="C624" s="75" t="s">
        <v>704</v>
      </c>
      <c r="D624" s="76" t="s">
        <v>705</v>
      </c>
      <c r="E624" s="77" t="n">
        <v>1120</v>
      </c>
      <c r="F624" s="78" t="s">
        <v>17</v>
      </c>
      <c r="G624" s="79" t="s">
        <v>386</v>
      </c>
      <c r="H624" s="41" t="n">
        <v>224</v>
      </c>
    </row>
    <row r="625" s="33" customFormat="true" ht="14.25" hidden="false" customHeight="true" outlineLevel="0" collapsed="false">
      <c r="A625" s="34" t="n">
        <f aca="false">A624+1</f>
        <v>618</v>
      </c>
      <c r="B625" s="74" t="s">
        <v>15</v>
      </c>
      <c r="C625" s="75" t="s">
        <v>706</v>
      </c>
      <c r="D625" s="76" t="s">
        <v>401</v>
      </c>
      <c r="E625" s="77" t="n">
        <v>170</v>
      </c>
      <c r="F625" s="78" t="s">
        <v>17</v>
      </c>
      <c r="G625" s="79" t="s">
        <v>386</v>
      </c>
      <c r="H625" s="41" t="n">
        <v>34</v>
      </c>
    </row>
    <row r="626" s="33" customFormat="true" ht="14.25" hidden="false" customHeight="true" outlineLevel="0" collapsed="false">
      <c r="A626" s="34" t="n">
        <f aca="false">A625+1</f>
        <v>619</v>
      </c>
      <c r="B626" s="74" t="s">
        <v>15</v>
      </c>
      <c r="C626" s="75" t="s">
        <v>707</v>
      </c>
      <c r="D626" s="76" t="s">
        <v>708</v>
      </c>
      <c r="E626" s="77" t="n">
        <v>45</v>
      </c>
      <c r="F626" s="78" t="s">
        <v>17</v>
      </c>
      <c r="G626" s="79" t="s">
        <v>381</v>
      </c>
      <c r="H626" s="41" t="n">
        <v>18</v>
      </c>
    </row>
    <row r="627" s="33" customFormat="true" ht="14.25" hidden="false" customHeight="true" outlineLevel="0" collapsed="false">
      <c r="A627" s="34" t="n">
        <f aca="false">A626+1</f>
        <v>620</v>
      </c>
      <c r="B627" s="74" t="s">
        <v>15</v>
      </c>
      <c r="C627" s="75" t="s">
        <v>709</v>
      </c>
      <c r="D627" s="76" t="s">
        <v>401</v>
      </c>
      <c r="E627" s="77" t="n">
        <v>250</v>
      </c>
      <c r="F627" s="78" t="s">
        <v>17</v>
      </c>
      <c r="G627" s="79" t="s">
        <v>409</v>
      </c>
      <c r="H627" s="41" t="n">
        <v>250</v>
      </c>
    </row>
    <row r="628" s="33" customFormat="true" ht="14.25" hidden="false" customHeight="true" outlineLevel="0" collapsed="false">
      <c r="A628" s="34" t="n">
        <f aca="false">A627+1</f>
        <v>621</v>
      </c>
      <c r="B628" s="74" t="s">
        <v>15</v>
      </c>
      <c r="C628" s="75" t="s">
        <v>710</v>
      </c>
      <c r="D628" s="76" t="s">
        <v>397</v>
      </c>
      <c r="E628" s="77" t="n">
        <v>860</v>
      </c>
      <c r="F628" s="78" t="s">
        <v>687</v>
      </c>
      <c r="G628" s="79" t="s">
        <v>409</v>
      </c>
      <c r="H628" s="41" t="n">
        <v>860</v>
      </c>
    </row>
    <row r="629" s="33" customFormat="true" ht="14.25" hidden="false" customHeight="true" outlineLevel="0" collapsed="false">
      <c r="A629" s="34" t="n">
        <f aca="false">A628+1</f>
        <v>622</v>
      </c>
      <c r="B629" s="74" t="s">
        <v>15</v>
      </c>
      <c r="C629" s="75" t="s">
        <v>711</v>
      </c>
      <c r="D629" s="76" t="s">
        <v>401</v>
      </c>
      <c r="E629" s="77" t="n">
        <v>170</v>
      </c>
      <c r="F629" s="78" t="s">
        <v>17</v>
      </c>
      <c r="G629" s="79" t="s">
        <v>409</v>
      </c>
      <c r="H629" s="41" t="n">
        <v>170</v>
      </c>
    </row>
    <row r="630" s="33" customFormat="true" ht="14.25" hidden="false" customHeight="true" outlineLevel="0" collapsed="false">
      <c r="A630" s="34" t="n">
        <f aca="false">A629+1</f>
        <v>623</v>
      </c>
      <c r="B630" s="74" t="s">
        <v>15</v>
      </c>
      <c r="C630" s="75" t="s">
        <v>712</v>
      </c>
      <c r="D630" s="76" t="s">
        <v>419</v>
      </c>
      <c r="E630" s="77" t="n">
        <v>360</v>
      </c>
      <c r="F630" s="78" t="s">
        <v>17</v>
      </c>
      <c r="G630" s="79" t="s">
        <v>386</v>
      </c>
      <c r="H630" s="41" t="n">
        <v>72</v>
      </c>
    </row>
    <row r="631" s="33" customFormat="true" ht="14.25" hidden="false" customHeight="true" outlineLevel="0" collapsed="false">
      <c r="A631" s="34" t="n">
        <f aca="false">A630+1</f>
        <v>624</v>
      </c>
      <c r="B631" s="74" t="s">
        <v>15</v>
      </c>
      <c r="C631" s="75" t="s">
        <v>713</v>
      </c>
      <c r="D631" s="76" t="s">
        <v>714</v>
      </c>
      <c r="E631" s="77" t="n">
        <v>32</v>
      </c>
      <c r="F631" s="78" t="s">
        <v>17</v>
      </c>
      <c r="G631" s="79" t="s">
        <v>386</v>
      </c>
      <c r="H631" s="41" t="n">
        <v>6.4</v>
      </c>
    </row>
    <row r="632" s="33" customFormat="true" ht="14.25" hidden="false" customHeight="true" outlineLevel="0" collapsed="false">
      <c r="A632" s="34" t="n">
        <f aca="false">A631+1</f>
        <v>625</v>
      </c>
      <c r="B632" s="74" t="s">
        <v>15</v>
      </c>
      <c r="C632" s="75" t="s">
        <v>715</v>
      </c>
      <c r="D632" s="76" t="s">
        <v>401</v>
      </c>
      <c r="E632" s="77" t="n">
        <v>170</v>
      </c>
      <c r="F632" s="78" t="s">
        <v>17</v>
      </c>
      <c r="G632" s="79" t="s">
        <v>386</v>
      </c>
      <c r="H632" s="41" t="n">
        <v>34</v>
      </c>
    </row>
    <row r="633" s="33" customFormat="true" ht="14.25" hidden="false" customHeight="true" outlineLevel="0" collapsed="false">
      <c r="A633" s="34" t="n">
        <f aca="false">A632+1</f>
        <v>626</v>
      </c>
      <c r="B633" s="74" t="s">
        <v>15</v>
      </c>
      <c r="C633" s="75" t="s">
        <v>716</v>
      </c>
      <c r="D633" s="76" t="s">
        <v>425</v>
      </c>
      <c r="E633" s="77" t="n">
        <v>183</v>
      </c>
      <c r="F633" s="78" t="s">
        <v>65</v>
      </c>
      <c r="G633" s="79" t="s">
        <v>386</v>
      </c>
      <c r="H633" s="41" t="n">
        <v>36.6</v>
      </c>
    </row>
    <row r="634" s="33" customFormat="true" ht="14.25" hidden="false" customHeight="true" outlineLevel="0" collapsed="false">
      <c r="A634" s="34" t="n">
        <f aca="false">A633+1</f>
        <v>627</v>
      </c>
      <c r="B634" s="74" t="s">
        <v>15</v>
      </c>
      <c r="C634" s="75" t="s">
        <v>717</v>
      </c>
      <c r="D634" s="76" t="s">
        <v>718</v>
      </c>
      <c r="E634" s="77" t="n">
        <v>70</v>
      </c>
      <c r="F634" s="78" t="s">
        <v>687</v>
      </c>
      <c r="G634" s="79" t="s">
        <v>381</v>
      </c>
      <c r="H634" s="41" t="n">
        <v>28</v>
      </c>
    </row>
    <row r="635" s="33" customFormat="true" ht="14.25" hidden="false" customHeight="true" outlineLevel="0" collapsed="false">
      <c r="A635" s="34" t="n">
        <f aca="false">A634+1</f>
        <v>628</v>
      </c>
      <c r="B635" s="74" t="s">
        <v>15</v>
      </c>
      <c r="C635" s="75" t="s">
        <v>719</v>
      </c>
      <c r="D635" s="76" t="s">
        <v>705</v>
      </c>
      <c r="E635" s="77" t="n">
        <v>1150</v>
      </c>
      <c r="F635" s="78" t="s">
        <v>17</v>
      </c>
      <c r="G635" s="79" t="s">
        <v>386</v>
      </c>
      <c r="H635" s="41" t="n">
        <v>230</v>
      </c>
    </row>
    <row r="636" s="33" customFormat="true" ht="14.25" hidden="false" customHeight="true" outlineLevel="0" collapsed="false">
      <c r="A636" s="34" t="n">
        <f aca="false">A635+1</f>
        <v>629</v>
      </c>
      <c r="B636" s="74" t="s">
        <v>15</v>
      </c>
      <c r="C636" s="75" t="s">
        <v>720</v>
      </c>
      <c r="D636" s="76" t="s">
        <v>425</v>
      </c>
      <c r="E636" s="77" t="n">
        <v>183</v>
      </c>
      <c r="F636" s="78" t="s">
        <v>65</v>
      </c>
      <c r="G636" s="79" t="s">
        <v>577</v>
      </c>
      <c r="H636" s="41" t="n">
        <v>219.6</v>
      </c>
    </row>
    <row r="637" s="33" customFormat="true" ht="14.25" hidden="false" customHeight="true" outlineLevel="0" collapsed="false">
      <c r="A637" s="34" t="n">
        <f aca="false">A636+1</f>
        <v>630</v>
      </c>
      <c r="B637" s="74" t="s">
        <v>15</v>
      </c>
      <c r="C637" s="75" t="s">
        <v>721</v>
      </c>
      <c r="D637" s="76" t="s">
        <v>408</v>
      </c>
      <c r="E637" s="77" t="n">
        <v>96</v>
      </c>
      <c r="F637" s="78" t="s">
        <v>17</v>
      </c>
      <c r="G637" s="79" t="s">
        <v>381</v>
      </c>
      <c r="H637" s="41" t="n">
        <v>38.4</v>
      </c>
    </row>
    <row r="638" s="33" customFormat="true" ht="14.25" hidden="false" customHeight="true" outlineLevel="0" collapsed="false">
      <c r="A638" s="34" t="n">
        <f aca="false">A637+1</f>
        <v>631</v>
      </c>
      <c r="B638" s="74" t="s">
        <v>15</v>
      </c>
      <c r="C638" s="75" t="s">
        <v>722</v>
      </c>
      <c r="D638" s="76" t="s">
        <v>425</v>
      </c>
      <c r="E638" s="77" t="n">
        <v>183</v>
      </c>
      <c r="F638" s="78" t="s">
        <v>65</v>
      </c>
      <c r="G638" s="79" t="s">
        <v>391</v>
      </c>
      <c r="H638" s="41" t="n">
        <v>109.8</v>
      </c>
    </row>
    <row r="639" s="33" customFormat="true" ht="14.25" hidden="false" customHeight="true" outlineLevel="0" collapsed="false">
      <c r="A639" s="34" t="n">
        <f aca="false">A638+1</f>
        <v>632</v>
      </c>
      <c r="B639" s="74" t="s">
        <v>15</v>
      </c>
      <c r="C639" s="75" t="s">
        <v>723</v>
      </c>
      <c r="D639" s="76" t="s">
        <v>401</v>
      </c>
      <c r="E639" s="77" t="n">
        <v>250</v>
      </c>
      <c r="F639" s="78" t="s">
        <v>17</v>
      </c>
      <c r="G639" s="79" t="s">
        <v>391</v>
      </c>
      <c r="H639" s="41" t="n">
        <v>150</v>
      </c>
    </row>
    <row r="640" s="33" customFormat="true" ht="14.25" hidden="false" customHeight="true" outlineLevel="0" collapsed="false">
      <c r="A640" s="34" t="n">
        <f aca="false">A639+1</f>
        <v>633</v>
      </c>
      <c r="B640" s="74" t="s">
        <v>15</v>
      </c>
      <c r="C640" s="75" t="s">
        <v>724</v>
      </c>
      <c r="D640" s="76" t="s">
        <v>661</v>
      </c>
      <c r="E640" s="77" t="n">
        <v>85</v>
      </c>
      <c r="F640" s="78" t="s">
        <v>65</v>
      </c>
      <c r="G640" s="79" t="s">
        <v>391</v>
      </c>
      <c r="H640" s="41" t="n">
        <v>51</v>
      </c>
    </row>
    <row r="641" s="33" customFormat="true" ht="14.25" hidden="false" customHeight="true" outlineLevel="0" collapsed="false">
      <c r="A641" s="34" t="n">
        <f aca="false">A640+1</f>
        <v>634</v>
      </c>
      <c r="B641" s="74" t="s">
        <v>15</v>
      </c>
      <c r="C641" s="75" t="s">
        <v>725</v>
      </c>
      <c r="D641" s="76" t="s">
        <v>726</v>
      </c>
      <c r="E641" s="77" t="n">
        <v>1440</v>
      </c>
      <c r="F641" s="78" t="s">
        <v>17</v>
      </c>
      <c r="G641" s="79" t="s">
        <v>391</v>
      </c>
      <c r="H641" s="41" t="n">
        <v>864</v>
      </c>
    </row>
    <row r="642" s="33" customFormat="true" ht="14.25" hidden="false" customHeight="true" outlineLevel="0" collapsed="false">
      <c r="A642" s="34" t="n">
        <f aca="false">A641+1</f>
        <v>635</v>
      </c>
      <c r="B642" s="74" t="s">
        <v>15</v>
      </c>
      <c r="C642" s="75" t="s">
        <v>727</v>
      </c>
      <c r="D642" s="76" t="s">
        <v>419</v>
      </c>
      <c r="E642" s="77" t="n">
        <v>330</v>
      </c>
      <c r="F642" s="78" t="s">
        <v>17</v>
      </c>
      <c r="G642" s="79" t="s">
        <v>391</v>
      </c>
      <c r="H642" s="41" t="n">
        <v>198</v>
      </c>
    </row>
    <row r="643" s="33" customFormat="true" ht="14.25" hidden="false" customHeight="true" outlineLevel="0" collapsed="false">
      <c r="A643" s="34" t="n">
        <f aca="false">A642+1</f>
        <v>636</v>
      </c>
      <c r="B643" s="74" t="s">
        <v>15</v>
      </c>
      <c r="C643" s="75" t="s">
        <v>728</v>
      </c>
      <c r="D643" s="76" t="s">
        <v>401</v>
      </c>
      <c r="E643" s="77" t="n">
        <v>180</v>
      </c>
      <c r="F643" s="78" t="s">
        <v>17</v>
      </c>
      <c r="G643" s="79" t="s">
        <v>391</v>
      </c>
      <c r="H643" s="41" t="n">
        <v>108</v>
      </c>
    </row>
    <row r="644" s="33" customFormat="true" ht="14.25" hidden="false" customHeight="true" outlineLevel="0" collapsed="false">
      <c r="A644" s="34" t="n">
        <f aca="false">A643+1</f>
        <v>637</v>
      </c>
      <c r="B644" s="74" t="s">
        <v>15</v>
      </c>
      <c r="C644" s="75" t="s">
        <v>729</v>
      </c>
      <c r="D644" s="76" t="s">
        <v>401</v>
      </c>
      <c r="E644" s="77" t="n">
        <v>180</v>
      </c>
      <c r="F644" s="78" t="s">
        <v>17</v>
      </c>
      <c r="G644" s="79" t="s">
        <v>386</v>
      </c>
      <c r="H644" s="41" t="n">
        <v>36</v>
      </c>
    </row>
    <row r="645" s="33" customFormat="true" ht="14.25" hidden="false" customHeight="true" outlineLevel="0" collapsed="false">
      <c r="A645" s="34" t="n">
        <f aca="false">A644+1</f>
        <v>638</v>
      </c>
      <c r="B645" s="74" t="s">
        <v>15</v>
      </c>
      <c r="C645" s="75" t="s">
        <v>730</v>
      </c>
      <c r="D645" s="76" t="s">
        <v>397</v>
      </c>
      <c r="E645" s="77" t="n">
        <v>260</v>
      </c>
      <c r="F645" s="78" t="s">
        <v>687</v>
      </c>
      <c r="G645" s="79" t="s">
        <v>381</v>
      </c>
      <c r="H645" s="41" t="n">
        <v>104</v>
      </c>
    </row>
    <row r="646" s="33" customFormat="true" ht="14.25" hidden="false" customHeight="true" outlineLevel="0" collapsed="false">
      <c r="A646" s="34" t="n">
        <f aca="false">A645+1</f>
        <v>639</v>
      </c>
      <c r="B646" s="74" t="s">
        <v>15</v>
      </c>
      <c r="C646" s="75" t="s">
        <v>731</v>
      </c>
      <c r="D646" s="76" t="s">
        <v>401</v>
      </c>
      <c r="E646" s="77" t="n">
        <v>315</v>
      </c>
      <c r="F646" s="78" t="s">
        <v>17</v>
      </c>
      <c r="G646" s="79" t="s">
        <v>386</v>
      </c>
      <c r="H646" s="41" t="n">
        <v>63</v>
      </c>
    </row>
    <row r="647" s="33" customFormat="true" ht="14.25" hidden="false" customHeight="true" outlineLevel="0" collapsed="false">
      <c r="A647" s="34" t="n">
        <f aca="false">A646+1</f>
        <v>640</v>
      </c>
      <c r="B647" s="74" t="s">
        <v>15</v>
      </c>
      <c r="C647" s="75" t="s">
        <v>732</v>
      </c>
      <c r="D647" s="76" t="s">
        <v>401</v>
      </c>
      <c r="E647" s="77" t="n">
        <v>315</v>
      </c>
      <c r="F647" s="78" t="s">
        <v>17</v>
      </c>
      <c r="G647" s="79" t="s">
        <v>386</v>
      </c>
      <c r="H647" s="41" t="n">
        <v>63</v>
      </c>
    </row>
    <row r="648" s="33" customFormat="true" ht="14.25" hidden="false" customHeight="true" outlineLevel="0" collapsed="false">
      <c r="A648" s="34" t="n">
        <f aca="false">A647+1</f>
        <v>641</v>
      </c>
      <c r="B648" s="74" t="s">
        <v>15</v>
      </c>
      <c r="C648" s="75" t="s">
        <v>733</v>
      </c>
      <c r="D648" s="76" t="s">
        <v>498</v>
      </c>
      <c r="E648" s="77" t="n">
        <v>40</v>
      </c>
      <c r="F648" s="78" t="s">
        <v>17</v>
      </c>
      <c r="G648" s="79" t="s">
        <v>386</v>
      </c>
      <c r="H648" s="41" t="n">
        <v>8</v>
      </c>
    </row>
    <row r="649" s="33" customFormat="true" ht="14.25" hidden="false" customHeight="true" outlineLevel="0" collapsed="false">
      <c r="A649" s="34" t="n">
        <f aca="false">A648+1</f>
        <v>642</v>
      </c>
      <c r="B649" s="74" t="s">
        <v>15</v>
      </c>
      <c r="C649" s="75" t="s">
        <v>734</v>
      </c>
      <c r="D649" s="76" t="s">
        <v>401</v>
      </c>
      <c r="E649" s="77" t="n">
        <v>170</v>
      </c>
      <c r="F649" s="78" t="s">
        <v>17</v>
      </c>
      <c r="G649" s="79" t="s">
        <v>386</v>
      </c>
      <c r="H649" s="41" t="n">
        <v>34</v>
      </c>
    </row>
    <row r="650" s="33" customFormat="true" ht="14.25" hidden="false" customHeight="true" outlineLevel="0" collapsed="false">
      <c r="A650" s="34" t="n">
        <f aca="false">A649+1</f>
        <v>643</v>
      </c>
      <c r="B650" s="74" t="s">
        <v>15</v>
      </c>
      <c r="C650" s="75" t="s">
        <v>735</v>
      </c>
      <c r="D650" s="76" t="s">
        <v>419</v>
      </c>
      <c r="E650" s="77" t="n">
        <v>360</v>
      </c>
      <c r="F650" s="78" t="s">
        <v>17</v>
      </c>
      <c r="G650" s="79" t="s">
        <v>381</v>
      </c>
      <c r="H650" s="41" t="n">
        <v>144</v>
      </c>
    </row>
    <row r="651" s="33" customFormat="true" ht="14.25" hidden="false" customHeight="true" outlineLevel="0" collapsed="false">
      <c r="A651" s="34" t="n">
        <f aca="false">A650+1</f>
        <v>644</v>
      </c>
      <c r="B651" s="74" t="s">
        <v>15</v>
      </c>
      <c r="C651" s="75" t="s">
        <v>736</v>
      </c>
      <c r="D651" s="76" t="s">
        <v>726</v>
      </c>
      <c r="E651" s="77" t="n">
        <v>1440</v>
      </c>
      <c r="F651" s="78" t="s">
        <v>17</v>
      </c>
      <c r="G651" s="79" t="s">
        <v>386</v>
      </c>
      <c r="H651" s="41" t="n">
        <v>288</v>
      </c>
    </row>
    <row r="652" s="33" customFormat="true" ht="14.25" hidden="false" customHeight="true" outlineLevel="0" collapsed="false">
      <c r="A652" s="34" t="n">
        <f aca="false">A651+1</f>
        <v>645</v>
      </c>
      <c r="B652" s="74" t="s">
        <v>15</v>
      </c>
      <c r="C652" s="75" t="s">
        <v>737</v>
      </c>
      <c r="D652" s="76" t="s">
        <v>406</v>
      </c>
      <c r="E652" s="77" t="n">
        <v>87</v>
      </c>
      <c r="F652" s="78" t="s">
        <v>17</v>
      </c>
      <c r="G652" s="79" t="s">
        <v>386</v>
      </c>
      <c r="H652" s="41" t="n">
        <v>17.4</v>
      </c>
    </row>
    <row r="653" s="33" customFormat="true" ht="14.25" hidden="false" customHeight="true" outlineLevel="0" collapsed="false">
      <c r="A653" s="34" t="n">
        <f aca="false">A652+1</f>
        <v>646</v>
      </c>
      <c r="B653" s="74" t="s">
        <v>15</v>
      </c>
      <c r="C653" s="75" t="s">
        <v>738</v>
      </c>
      <c r="D653" s="76" t="s">
        <v>380</v>
      </c>
      <c r="E653" s="77" t="n">
        <v>10</v>
      </c>
      <c r="F653" s="78" t="s">
        <v>17</v>
      </c>
      <c r="G653" s="79" t="s">
        <v>386</v>
      </c>
      <c r="H653" s="41" t="n">
        <v>2</v>
      </c>
    </row>
    <row r="654" s="33" customFormat="true" ht="14.25" hidden="false" customHeight="true" outlineLevel="0" collapsed="false">
      <c r="A654" s="34" t="n">
        <f aca="false">A653+1</f>
        <v>647</v>
      </c>
      <c r="B654" s="74" t="s">
        <v>15</v>
      </c>
      <c r="C654" s="75" t="s">
        <v>739</v>
      </c>
      <c r="D654" s="76" t="s">
        <v>401</v>
      </c>
      <c r="E654" s="77" t="n">
        <v>250</v>
      </c>
      <c r="F654" s="78" t="s">
        <v>17</v>
      </c>
      <c r="G654" s="79" t="s">
        <v>381</v>
      </c>
      <c r="H654" s="41" t="n">
        <v>100</v>
      </c>
    </row>
    <row r="655" s="33" customFormat="true" ht="14.25" hidden="false" customHeight="true" outlineLevel="0" collapsed="false">
      <c r="A655" s="34" t="n">
        <f aca="false">A654+1</f>
        <v>648</v>
      </c>
      <c r="B655" s="74" t="s">
        <v>15</v>
      </c>
      <c r="C655" s="75" t="s">
        <v>740</v>
      </c>
      <c r="D655" s="76" t="s">
        <v>416</v>
      </c>
      <c r="E655" s="77" t="n">
        <v>85</v>
      </c>
      <c r="F655" s="78" t="s">
        <v>17</v>
      </c>
      <c r="G655" s="79" t="s">
        <v>459</v>
      </c>
      <c r="H655" s="41" t="n">
        <v>272</v>
      </c>
    </row>
    <row r="656" s="33" customFormat="true" ht="14.25" hidden="false" customHeight="true" outlineLevel="0" collapsed="false">
      <c r="A656" s="34" t="n">
        <f aca="false">A655+1</f>
        <v>649</v>
      </c>
      <c r="B656" s="74" t="s">
        <v>15</v>
      </c>
      <c r="C656" s="75" t="s">
        <v>741</v>
      </c>
      <c r="D656" s="76" t="s">
        <v>742</v>
      </c>
      <c r="E656" s="77" t="n">
        <v>30</v>
      </c>
      <c r="F656" s="78" t="s">
        <v>17</v>
      </c>
      <c r="G656" s="79" t="s">
        <v>743</v>
      </c>
      <c r="H656" s="41" t="n">
        <v>192</v>
      </c>
    </row>
    <row r="657" s="33" customFormat="true" ht="14.25" hidden="false" customHeight="true" outlineLevel="0" collapsed="false">
      <c r="A657" s="34" t="n">
        <f aca="false">A656+1</f>
        <v>650</v>
      </c>
      <c r="B657" s="74" t="s">
        <v>15</v>
      </c>
      <c r="C657" s="75" t="s">
        <v>744</v>
      </c>
      <c r="D657" s="76" t="s">
        <v>745</v>
      </c>
      <c r="E657" s="77" t="n">
        <v>40</v>
      </c>
      <c r="F657" s="78" t="s">
        <v>17</v>
      </c>
      <c r="G657" s="79" t="s">
        <v>386</v>
      </c>
      <c r="H657" s="41" t="n">
        <v>8</v>
      </c>
    </row>
    <row r="658" s="33" customFormat="true" ht="14.25" hidden="false" customHeight="true" outlineLevel="0" collapsed="false">
      <c r="A658" s="34" t="n">
        <f aca="false">A657+1</f>
        <v>651</v>
      </c>
      <c r="B658" s="74" t="s">
        <v>15</v>
      </c>
      <c r="C658" s="75" t="s">
        <v>746</v>
      </c>
      <c r="D658" s="76" t="s">
        <v>747</v>
      </c>
      <c r="E658" s="77" t="n">
        <v>875</v>
      </c>
      <c r="F658" s="78" t="s">
        <v>17</v>
      </c>
      <c r="G658" s="79" t="s">
        <v>748</v>
      </c>
      <c r="H658" s="41" t="n">
        <v>4025</v>
      </c>
    </row>
    <row r="659" s="33" customFormat="true" ht="14.25" hidden="false" customHeight="true" outlineLevel="0" collapsed="false">
      <c r="A659" s="34" t="n">
        <f aca="false">A658+1</f>
        <v>652</v>
      </c>
      <c r="B659" s="74" t="s">
        <v>15</v>
      </c>
      <c r="C659" s="75" t="s">
        <v>749</v>
      </c>
      <c r="D659" s="76" t="s">
        <v>519</v>
      </c>
      <c r="E659" s="77" t="n">
        <v>145</v>
      </c>
      <c r="F659" s="78" t="s">
        <v>17</v>
      </c>
      <c r="G659" s="79" t="s">
        <v>381</v>
      </c>
      <c r="H659" s="41" t="n">
        <v>58</v>
      </c>
    </row>
    <row r="660" s="33" customFormat="true" ht="14.25" hidden="false" customHeight="true" outlineLevel="0" collapsed="false">
      <c r="A660" s="34" t="n">
        <f aca="false">A659+1</f>
        <v>653</v>
      </c>
      <c r="B660" s="74" t="s">
        <v>15</v>
      </c>
      <c r="C660" s="75" t="s">
        <v>750</v>
      </c>
      <c r="D660" s="76" t="s">
        <v>419</v>
      </c>
      <c r="E660" s="77" t="n">
        <v>330</v>
      </c>
      <c r="F660" s="78" t="s">
        <v>17</v>
      </c>
      <c r="G660" s="79" t="s">
        <v>386</v>
      </c>
      <c r="H660" s="41" t="n">
        <v>66</v>
      </c>
    </row>
    <row r="661" s="33" customFormat="true" ht="14.25" hidden="false" customHeight="true" outlineLevel="0" collapsed="false">
      <c r="A661" s="34" t="n">
        <f aca="false">A660+1</f>
        <v>654</v>
      </c>
      <c r="B661" s="74" t="s">
        <v>15</v>
      </c>
      <c r="C661" s="75" t="s">
        <v>751</v>
      </c>
      <c r="D661" s="76" t="s">
        <v>547</v>
      </c>
      <c r="E661" s="77" t="n">
        <v>50</v>
      </c>
      <c r="F661" s="78" t="s">
        <v>17</v>
      </c>
      <c r="G661" s="79" t="s">
        <v>381</v>
      </c>
      <c r="H661" s="41" t="n">
        <v>20</v>
      </c>
    </row>
    <row r="662" s="33" customFormat="true" ht="14.25" hidden="false" customHeight="true" outlineLevel="0" collapsed="false">
      <c r="A662" s="34" t="n">
        <f aca="false">A661+1</f>
        <v>655</v>
      </c>
      <c r="B662" s="74" t="s">
        <v>15</v>
      </c>
      <c r="C662" s="75" t="s">
        <v>752</v>
      </c>
      <c r="D662" s="76" t="s">
        <v>753</v>
      </c>
      <c r="E662" s="77" t="n">
        <v>82</v>
      </c>
      <c r="F662" s="78" t="s">
        <v>17</v>
      </c>
      <c r="G662" s="79" t="s">
        <v>386</v>
      </c>
      <c r="H662" s="41" t="n">
        <v>16.4</v>
      </c>
    </row>
    <row r="663" s="33" customFormat="true" ht="14.25" hidden="false" customHeight="true" outlineLevel="0" collapsed="false">
      <c r="A663" s="34" t="n">
        <f aca="false">A662+1</f>
        <v>656</v>
      </c>
      <c r="B663" s="74" t="s">
        <v>15</v>
      </c>
      <c r="C663" s="75" t="s">
        <v>754</v>
      </c>
      <c r="D663" s="76" t="s">
        <v>755</v>
      </c>
      <c r="E663" s="77" t="n">
        <v>70</v>
      </c>
      <c r="F663" s="78" t="s">
        <v>17</v>
      </c>
      <c r="G663" s="79" t="s">
        <v>386</v>
      </c>
      <c r="H663" s="41" t="n">
        <v>14</v>
      </c>
    </row>
    <row r="664" s="33" customFormat="true" ht="14.25" hidden="false" customHeight="true" outlineLevel="0" collapsed="false">
      <c r="A664" s="34" t="n">
        <f aca="false">A663+1</f>
        <v>657</v>
      </c>
      <c r="B664" s="74" t="s">
        <v>15</v>
      </c>
      <c r="C664" s="75" t="s">
        <v>756</v>
      </c>
      <c r="D664" s="76" t="s">
        <v>757</v>
      </c>
      <c r="E664" s="77" t="n">
        <v>170</v>
      </c>
      <c r="F664" s="78" t="s">
        <v>17</v>
      </c>
      <c r="G664" s="79" t="s">
        <v>386</v>
      </c>
      <c r="H664" s="41" t="n">
        <v>34</v>
      </c>
    </row>
    <row r="665" s="33" customFormat="true" ht="14.25" hidden="false" customHeight="true" outlineLevel="0" collapsed="false">
      <c r="A665" s="34" t="n">
        <f aca="false">A664+1</f>
        <v>658</v>
      </c>
      <c r="B665" s="74" t="s">
        <v>15</v>
      </c>
      <c r="C665" s="75" t="s">
        <v>758</v>
      </c>
      <c r="D665" s="76" t="s">
        <v>519</v>
      </c>
      <c r="E665" s="77" t="n">
        <v>145</v>
      </c>
      <c r="F665" s="78" t="s">
        <v>17</v>
      </c>
      <c r="G665" s="79" t="s">
        <v>409</v>
      </c>
      <c r="H665" s="41" t="n">
        <v>145</v>
      </c>
    </row>
    <row r="666" s="33" customFormat="true" ht="14.25" hidden="false" customHeight="true" outlineLevel="0" collapsed="false">
      <c r="A666" s="34" t="n">
        <f aca="false">A665+1</f>
        <v>659</v>
      </c>
      <c r="B666" s="74" t="s">
        <v>15</v>
      </c>
      <c r="C666" s="75" t="s">
        <v>759</v>
      </c>
      <c r="D666" s="76" t="s">
        <v>760</v>
      </c>
      <c r="E666" s="77" t="n">
        <v>170</v>
      </c>
      <c r="F666" s="78" t="s">
        <v>17</v>
      </c>
      <c r="G666" s="79" t="s">
        <v>386</v>
      </c>
      <c r="H666" s="41" t="n">
        <v>34</v>
      </c>
    </row>
    <row r="667" s="33" customFormat="true" ht="14.25" hidden="false" customHeight="true" outlineLevel="0" collapsed="false">
      <c r="A667" s="34" t="n">
        <f aca="false">A666+1</f>
        <v>660</v>
      </c>
      <c r="B667" s="74" t="s">
        <v>15</v>
      </c>
      <c r="C667" s="75" t="s">
        <v>761</v>
      </c>
      <c r="D667" s="76" t="s">
        <v>762</v>
      </c>
      <c r="E667" s="77" t="n">
        <v>66</v>
      </c>
      <c r="F667" s="78" t="s">
        <v>17</v>
      </c>
      <c r="G667" s="79" t="s">
        <v>386</v>
      </c>
      <c r="H667" s="41" t="n">
        <v>13.2</v>
      </c>
    </row>
    <row r="668" s="33" customFormat="true" ht="14.25" hidden="false" customHeight="true" outlineLevel="0" collapsed="false">
      <c r="A668" s="34" t="n">
        <f aca="false">A667+1</f>
        <v>661</v>
      </c>
      <c r="B668" s="74" t="s">
        <v>15</v>
      </c>
      <c r="C668" s="75" t="s">
        <v>763</v>
      </c>
      <c r="D668" s="76" t="s">
        <v>498</v>
      </c>
      <c r="E668" s="77" t="n">
        <v>50</v>
      </c>
      <c r="F668" s="78" t="s">
        <v>17</v>
      </c>
      <c r="G668" s="79" t="s">
        <v>381</v>
      </c>
      <c r="H668" s="41" t="n">
        <v>20</v>
      </c>
    </row>
    <row r="669" s="33" customFormat="true" ht="14.25" hidden="false" customHeight="true" outlineLevel="0" collapsed="false">
      <c r="A669" s="34" t="n">
        <f aca="false">A668+1</f>
        <v>662</v>
      </c>
      <c r="B669" s="74" t="s">
        <v>15</v>
      </c>
      <c r="C669" s="75" t="s">
        <v>764</v>
      </c>
      <c r="D669" s="76" t="s">
        <v>498</v>
      </c>
      <c r="E669" s="77" t="n">
        <v>50</v>
      </c>
      <c r="F669" s="78" t="s">
        <v>17</v>
      </c>
      <c r="G669" s="79" t="s">
        <v>386</v>
      </c>
      <c r="H669" s="41" t="n">
        <v>10</v>
      </c>
    </row>
    <row r="670" s="33" customFormat="true" ht="14.25" hidden="false" customHeight="true" outlineLevel="0" collapsed="false">
      <c r="A670" s="34" t="n">
        <f aca="false">A669+1</f>
        <v>663</v>
      </c>
      <c r="B670" s="74" t="s">
        <v>15</v>
      </c>
      <c r="C670" s="75" t="s">
        <v>765</v>
      </c>
      <c r="D670" s="76" t="s">
        <v>766</v>
      </c>
      <c r="E670" s="77" t="n">
        <v>440</v>
      </c>
      <c r="F670" s="78" t="s">
        <v>17</v>
      </c>
      <c r="G670" s="79" t="s">
        <v>386</v>
      </c>
      <c r="H670" s="41" t="n">
        <v>88</v>
      </c>
    </row>
    <row r="671" s="33" customFormat="true" ht="14.25" hidden="false" customHeight="true" outlineLevel="0" collapsed="false">
      <c r="A671" s="34" t="n">
        <f aca="false">A670+1</f>
        <v>664</v>
      </c>
      <c r="B671" s="74" t="s">
        <v>15</v>
      </c>
      <c r="C671" s="75" t="s">
        <v>767</v>
      </c>
      <c r="D671" s="76" t="s">
        <v>406</v>
      </c>
      <c r="E671" s="77" t="n">
        <v>80</v>
      </c>
      <c r="F671" s="78" t="s">
        <v>17</v>
      </c>
      <c r="G671" s="79" t="s">
        <v>386</v>
      </c>
      <c r="H671" s="41" t="n">
        <v>16</v>
      </c>
    </row>
    <row r="672" s="33" customFormat="true" ht="14.25" hidden="false" customHeight="true" outlineLevel="0" collapsed="false">
      <c r="A672" s="34" t="n">
        <f aca="false">A671+1</f>
        <v>665</v>
      </c>
      <c r="B672" s="74" t="s">
        <v>15</v>
      </c>
      <c r="C672" s="75" t="s">
        <v>768</v>
      </c>
      <c r="D672" s="76" t="s">
        <v>401</v>
      </c>
      <c r="E672" s="77" t="n">
        <v>315</v>
      </c>
      <c r="F672" s="78" t="s">
        <v>17</v>
      </c>
      <c r="G672" s="79" t="s">
        <v>386</v>
      </c>
      <c r="H672" s="41" t="n">
        <v>63</v>
      </c>
    </row>
    <row r="673" s="33" customFormat="true" ht="14.25" hidden="false" customHeight="true" outlineLevel="0" collapsed="false">
      <c r="A673" s="34" t="n">
        <f aca="false">A672+1</f>
        <v>666</v>
      </c>
      <c r="B673" s="74" t="s">
        <v>15</v>
      </c>
      <c r="C673" s="75" t="s">
        <v>769</v>
      </c>
      <c r="D673" s="76" t="s">
        <v>770</v>
      </c>
      <c r="E673" s="77" t="n">
        <v>1000</v>
      </c>
      <c r="F673" s="78" t="s">
        <v>17</v>
      </c>
      <c r="G673" s="79" t="s">
        <v>386</v>
      </c>
      <c r="H673" s="41" t="n">
        <v>200</v>
      </c>
    </row>
    <row r="674" s="33" customFormat="true" ht="14.25" hidden="false" customHeight="true" outlineLevel="0" collapsed="false">
      <c r="A674" s="34" t="n">
        <f aca="false">A673+1</f>
        <v>667</v>
      </c>
      <c r="B674" s="74" t="s">
        <v>15</v>
      </c>
      <c r="C674" s="75" t="s">
        <v>771</v>
      </c>
      <c r="D674" s="76" t="s">
        <v>772</v>
      </c>
      <c r="E674" s="77" t="n">
        <v>230</v>
      </c>
      <c r="F674" s="78" t="s">
        <v>17</v>
      </c>
      <c r="G674" s="79" t="s">
        <v>386</v>
      </c>
      <c r="H674" s="41" t="n">
        <v>46</v>
      </c>
    </row>
    <row r="675" s="33" customFormat="true" ht="14.25" hidden="false" customHeight="true" outlineLevel="0" collapsed="false">
      <c r="A675" s="34" t="n">
        <f aca="false">A674+1</f>
        <v>668</v>
      </c>
      <c r="B675" s="74" t="s">
        <v>15</v>
      </c>
      <c r="C675" s="75" t="s">
        <v>773</v>
      </c>
      <c r="D675" s="76" t="s">
        <v>401</v>
      </c>
      <c r="E675" s="77" t="n">
        <v>315</v>
      </c>
      <c r="F675" s="78" t="s">
        <v>17</v>
      </c>
      <c r="G675" s="79" t="s">
        <v>409</v>
      </c>
      <c r="H675" s="41" t="n">
        <v>315</v>
      </c>
    </row>
    <row r="676" s="33" customFormat="true" ht="14.25" hidden="false" customHeight="true" outlineLevel="0" collapsed="false">
      <c r="A676" s="34" t="n">
        <f aca="false">A675+1</f>
        <v>669</v>
      </c>
      <c r="B676" s="74" t="s">
        <v>15</v>
      </c>
      <c r="C676" s="75" t="s">
        <v>774</v>
      </c>
      <c r="D676" s="76" t="s">
        <v>775</v>
      </c>
      <c r="E676" s="77" t="n">
        <v>425</v>
      </c>
      <c r="F676" s="78" t="s">
        <v>17</v>
      </c>
      <c r="G676" s="79" t="s">
        <v>409</v>
      </c>
      <c r="H676" s="41" t="n">
        <v>425</v>
      </c>
    </row>
    <row r="677" s="33" customFormat="true" ht="3" hidden="false" customHeight="true" outlineLevel="0" collapsed="false">
      <c r="A677" s="80"/>
      <c r="B677" s="81"/>
      <c r="C677" s="82"/>
      <c r="D677" s="83"/>
      <c r="E677" s="84"/>
      <c r="F677" s="85"/>
      <c r="G677" s="86"/>
      <c r="H677" s="87"/>
    </row>
    <row r="678" customFormat="false" ht="6" hidden="false" customHeight="true" outlineLevel="0" collapsed="false"/>
    <row r="679" customFormat="false" ht="15.75" hidden="false" customHeight="false" outlineLevel="0" collapsed="false">
      <c r="D679" s="6"/>
      <c r="E679" s="6"/>
      <c r="F679" s="6"/>
      <c r="G679" s="88" t="s">
        <v>776</v>
      </c>
      <c r="H679" s="89" t="n">
        <f aca="false">SUM(H6:H678)</f>
        <v>223739.535737</v>
      </c>
    </row>
    <row r="680" customFormat="false" ht="15" hidden="false" customHeight="false" outlineLevel="0" collapsed="false">
      <c r="D680" s="90" t="s">
        <v>777</v>
      </c>
      <c r="E680" s="91" t="n">
        <v>7.5</v>
      </c>
      <c r="F680" s="90"/>
      <c r="G680" s="92" t="s">
        <v>778</v>
      </c>
      <c r="H680" s="93" t="n">
        <f aca="false">H679/E680</f>
        <v>29831.9380982667</v>
      </c>
    </row>
    <row r="681" s="96" customFormat="true" ht="15" hidden="false" customHeight="false" outlineLevel="0" collapsed="false">
      <c r="A681" s="6"/>
      <c r="B681" s="94"/>
      <c r="C681" s="95"/>
      <c r="D681" s="95" t="s">
        <v>779</v>
      </c>
      <c r="E681" s="6"/>
      <c r="F681" s="6"/>
      <c r="G681" s="6"/>
      <c r="H681" s="6"/>
    </row>
    <row r="682" s="96" customFormat="true" ht="3" hidden="false" customHeight="true" outlineLevel="0" collapsed="false">
      <c r="A682" s="6"/>
      <c r="B682" s="94"/>
      <c r="C682" s="97"/>
      <c r="D682" s="97"/>
      <c r="E682" s="6"/>
      <c r="F682" s="6"/>
      <c r="G682" s="6"/>
      <c r="H682" s="6"/>
    </row>
    <row r="683" s="96" customFormat="true" ht="12.75" hidden="false" customHeight="false" outlineLevel="0" collapsed="false">
      <c r="A683" s="6"/>
      <c r="B683" s="98"/>
      <c r="C683" s="98"/>
      <c r="D683" s="98" t="s">
        <v>780</v>
      </c>
      <c r="E683" s="6"/>
      <c r="F683" s="6"/>
      <c r="G683" s="6"/>
      <c r="H683" s="6"/>
    </row>
    <row r="684" s="6" customFormat="true" ht="12.75" hidden="false" customHeight="false" outlineLevel="0" collapsed="false">
      <c r="B684" s="97"/>
      <c r="C684" s="97"/>
      <c r="D684" s="97" t="s">
        <v>781</v>
      </c>
      <c r="I684" s="96"/>
      <c r="J684" s="96"/>
      <c r="K684" s="96"/>
      <c r="L684" s="96"/>
      <c r="M684" s="96"/>
      <c r="N684" s="96"/>
      <c r="O684" s="96"/>
      <c r="P684" s="96"/>
    </row>
  </sheetData>
  <mergeCells count="1">
    <mergeCell ref="D2:D4"/>
  </mergeCells>
  <printOptions headings="false" gridLines="false" gridLinesSet="true" horizontalCentered="false" verticalCentered="false"/>
  <pageMargins left="0.39375" right="0.196527777777778" top="0.984027777777778" bottom="0.432638888888889" header="0.590277777777778" footer="0.236111111111111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&amp;C&amp;"Arial,Regular"PROCJENA VRIJEDNOSTI DIJELA POKR. ● ZALIHE PROIZVODNE OPREME &amp;10(Gl. skladište) 
ULJANIK SGD&amp;9 d.d., u st. &amp;11- Lokacija MID &amp;10(3.Maj), Rijeka, Liburnijska 3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LibreOffice/6.2.3.2$Windows_x86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2020-06-03T09:32:44Z</dcterms:created>
  <dc:creator>Vence</dc:creator>
  <dc:description/>
  <dc:language>hr-HR</dc:language>
  <cp:lastModifiedBy>Vence</cp:lastModifiedBy>
  <dcterms:modified xsi:type="dcterms:W3CDTF">2020-06-03T10:05:27Z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